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60" yWindow="-105" windowWidth="14925" windowHeight="11760"/>
  </bookViews>
  <sheets>
    <sheet name="Лист 1" sheetId="1" r:id="rId1"/>
    <sheet name="Лист1" sheetId="2" r:id="rId2"/>
  </sheets>
  <definedNames>
    <definedName name="_xlnm._FilterDatabase" localSheetId="0" hidden="1">'Лист 1'!$A$13:$U$83</definedName>
    <definedName name="_xlnm.Print_Titles" localSheetId="0">'Лист 1'!$11:$12</definedName>
  </definedNames>
  <calcPr calcId="144525" iterate="1"/>
</workbook>
</file>

<file path=xl/calcChain.xml><?xml version="1.0" encoding="utf-8"?>
<calcChain xmlns="http://schemas.openxmlformats.org/spreadsheetml/2006/main">
  <c r="R79" i="1" l="1"/>
  <c r="O70" i="1"/>
  <c r="O69" i="1"/>
  <c r="O14" i="1"/>
  <c r="L14" i="1"/>
  <c r="E41" i="1"/>
  <c r="F22" i="1"/>
  <c r="G22" i="1"/>
  <c r="H22" i="1"/>
  <c r="I22" i="1"/>
  <c r="J22" i="1"/>
  <c r="K22" i="1"/>
  <c r="L22" i="1"/>
  <c r="M22" i="1"/>
  <c r="N22" i="1"/>
  <c r="O22" i="1"/>
  <c r="P22" i="1"/>
  <c r="Q22" i="1"/>
  <c r="F23" i="1"/>
  <c r="G23" i="1"/>
  <c r="H23" i="1"/>
  <c r="I23" i="1"/>
  <c r="J23" i="1"/>
  <c r="K23" i="1"/>
  <c r="L23" i="1"/>
  <c r="N23" i="1"/>
  <c r="O23" i="1"/>
  <c r="P23" i="1"/>
  <c r="Q23" i="1"/>
  <c r="E23" i="1"/>
  <c r="P36" i="1"/>
  <c r="P16" i="1"/>
  <c r="P14" i="1" s="1"/>
  <c r="F71" i="1"/>
  <c r="G71" i="1"/>
  <c r="H71" i="1"/>
  <c r="I71" i="1"/>
  <c r="J71" i="1"/>
  <c r="K71" i="1"/>
  <c r="L71" i="1"/>
  <c r="M71" i="1"/>
  <c r="N71" i="1"/>
  <c r="O71" i="1"/>
  <c r="P71" i="1"/>
  <c r="Q71" i="1"/>
  <c r="E71" i="1"/>
  <c r="O36" i="1"/>
  <c r="Q14" i="1" l="1"/>
  <c r="R72" i="1"/>
  <c r="R73" i="1"/>
  <c r="R74" i="1"/>
  <c r="R75" i="1"/>
  <c r="R76" i="1"/>
  <c r="R77" i="1"/>
  <c r="R78" i="1"/>
  <c r="F70" i="1"/>
  <c r="G70" i="1"/>
  <c r="H70" i="1"/>
  <c r="I70" i="1"/>
  <c r="J70" i="1"/>
  <c r="K70" i="1"/>
  <c r="L70" i="1"/>
  <c r="M70" i="1"/>
  <c r="N70" i="1"/>
  <c r="P70" i="1"/>
  <c r="Q70" i="1"/>
  <c r="E70" i="1"/>
  <c r="F69" i="1"/>
  <c r="F84" i="1" s="1"/>
  <c r="G69" i="1"/>
  <c r="G84" i="1" s="1"/>
  <c r="H69" i="1"/>
  <c r="H84" i="1" s="1"/>
  <c r="I69" i="1"/>
  <c r="I84" i="1" s="1"/>
  <c r="J69" i="1"/>
  <c r="J84" i="1" s="1"/>
  <c r="K69" i="1"/>
  <c r="K84" i="1" s="1"/>
  <c r="L69" i="1"/>
  <c r="L84" i="1" s="1"/>
  <c r="M69" i="1"/>
  <c r="M84" i="1" s="1"/>
  <c r="N69" i="1"/>
  <c r="N84" i="1" s="1"/>
  <c r="P69" i="1"/>
  <c r="P84" i="1" s="1"/>
  <c r="Q69" i="1"/>
  <c r="Q84" i="1" s="1"/>
  <c r="E69" i="1"/>
  <c r="E84" i="1" s="1"/>
  <c r="F66" i="1"/>
  <c r="G66" i="1"/>
  <c r="H66" i="1"/>
  <c r="I66" i="1"/>
  <c r="J66" i="1"/>
  <c r="K66" i="1"/>
  <c r="L66" i="1"/>
  <c r="M66" i="1"/>
  <c r="N66" i="1"/>
  <c r="O66" i="1"/>
  <c r="P66" i="1"/>
  <c r="Q66" i="1"/>
  <c r="E66" i="1"/>
  <c r="F58" i="1"/>
  <c r="G58" i="1"/>
  <c r="H58" i="1"/>
  <c r="I58" i="1"/>
  <c r="J58" i="1"/>
  <c r="K58" i="1"/>
  <c r="L58" i="1"/>
  <c r="M58" i="1"/>
  <c r="N58" i="1"/>
  <c r="O58" i="1"/>
  <c r="P58" i="1"/>
  <c r="Q58" i="1"/>
  <c r="E58" i="1"/>
  <c r="F57" i="1"/>
  <c r="G57" i="1"/>
  <c r="H57" i="1"/>
  <c r="I57" i="1"/>
  <c r="J57" i="1"/>
  <c r="K57" i="1"/>
  <c r="L57" i="1"/>
  <c r="M57" i="1"/>
  <c r="N57" i="1"/>
  <c r="O57" i="1"/>
  <c r="P57" i="1"/>
  <c r="Q57" i="1"/>
  <c r="E57" i="1"/>
  <c r="F50" i="1"/>
  <c r="G50" i="1"/>
  <c r="H50" i="1"/>
  <c r="I50" i="1"/>
  <c r="J50" i="1"/>
  <c r="K50" i="1"/>
  <c r="L50" i="1"/>
  <c r="M50" i="1"/>
  <c r="N50" i="1"/>
  <c r="O50" i="1"/>
  <c r="P50" i="1"/>
  <c r="Q50" i="1"/>
  <c r="E50" i="1"/>
  <c r="F49" i="1"/>
  <c r="G49" i="1"/>
  <c r="H49" i="1"/>
  <c r="I49" i="1"/>
  <c r="J49" i="1"/>
  <c r="K49" i="1"/>
  <c r="L49" i="1"/>
  <c r="N49" i="1"/>
  <c r="O49" i="1"/>
  <c r="P49" i="1"/>
  <c r="Q49" i="1"/>
  <c r="E49" i="1"/>
  <c r="F42" i="1"/>
  <c r="G42" i="1"/>
  <c r="H42" i="1"/>
  <c r="I42" i="1"/>
  <c r="J42" i="1"/>
  <c r="K42" i="1"/>
  <c r="L42" i="1"/>
  <c r="M42" i="1"/>
  <c r="N42" i="1"/>
  <c r="N40" i="1" s="1"/>
  <c r="O42" i="1"/>
  <c r="P42" i="1"/>
  <c r="Q42" i="1"/>
  <c r="E42" i="1"/>
  <c r="Q41" i="1"/>
  <c r="P41" i="1"/>
  <c r="O41" i="1"/>
  <c r="N41" i="1"/>
  <c r="M41" i="1"/>
  <c r="L41" i="1"/>
  <c r="K41" i="1"/>
  <c r="K39" i="1" s="1"/>
  <c r="J41" i="1"/>
  <c r="I41" i="1"/>
  <c r="H41" i="1"/>
  <c r="G41" i="1"/>
  <c r="F41" i="1"/>
  <c r="J40" i="1" l="1"/>
  <c r="E40" i="1"/>
  <c r="F40" i="1"/>
  <c r="G39" i="1"/>
  <c r="E39" i="1"/>
  <c r="O39" i="1"/>
  <c r="M40" i="1"/>
  <c r="H39" i="1"/>
  <c r="L39" i="1"/>
  <c r="P39" i="1"/>
  <c r="P40" i="1"/>
  <c r="L40" i="1"/>
  <c r="H40" i="1"/>
  <c r="N39" i="1"/>
  <c r="J39" i="1"/>
  <c r="F39" i="1"/>
  <c r="R69" i="1"/>
  <c r="O84" i="1"/>
  <c r="Q40" i="1"/>
  <c r="I40" i="1"/>
  <c r="R84" i="1"/>
  <c r="I39" i="1"/>
  <c r="Q39" i="1"/>
  <c r="O40" i="1"/>
  <c r="K40" i="1"/>
  <c r="G40" i="1"/>
  <c r="R70" i="1"/>
  <c r="R71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2" i="1"/>
  <c r="R51" i="1"/>
  <c r="R50" i="1"/>
  <c r="R48" i="1"/>
  <c r="R47" i="1"/>
  <c r="R46" i="1"/>
  <c r="R45" i="1"/>
  <c r="R44" i="1"/>
  <c r="R43" i="1"/>
  <c r="R38" i="1"/>
  <c r="R37" i="1"/>
  <c r="F36" i="1"/>
  <c r="G36" i="1"/>
  <c r="H36" i="1"/>
  <c r="I36" i="1"/>
  <c r="J36" i="1"/>
  <c r="K36" i="1"/>
  <c r="L36" i="1"/>
  <c r="M36" i="1"/>
  <c r="N36" i="1"/>
  <c r="Q36" i="1"/>
  <c r="F30" i="1"/>
  <c r="G30" i="1"/>
  <c r="H30" i="1"/>
  <c r="I30" i="1"/>
  <c r="J30" i="1"/>
  <c r="M30" i="1"/>
  <c r="N30" i="1"/>
  <c r="O30" i="1"/>
  <c r="P30" i="1"/>
  <c r="Q30" i="1"/>
  <c r="E30" i="1"/>
  <c r="F29" i="1"/>
  <c r="F83" i="1" s="1"/>
  <c r="G29" i="1"/>
  <c r="G83" i="1" s="1"/>
  <c r="H29" i="1"/>
  <c r="I29" i="1"/>
  <c r="J29" i="1"/>
  <c r="J83" i="1" s="1"/>
  <c r="K29" i="1"/>
  <c r="K83" i="1" s="1"/>
  <c r="M29" i="1"/>
  <c r="M83" i="1" s="1"/>
  <c r="N29" i="1"/>
  <c r="N83" i="1" s="1"/>
  <c r="O29" i="1"/>
  <c r="P29" i="1"/>
  <c r="Q29" i="1"/>
  <c r="F28" i="1"/>
  <c r="G28" i="1"/>
  <c r="H28" i="1"/>
  <c r="I28" i="1"/>
  <c r="J28" i="1"/>
  <c r="K28" i="1"/>
  <c r="L28" i="1"/>
  <c r="N28" i="1"/>
  <c r="O28" i="1"/>
  <c r="P28" i="1"/>
  <c r="P81" i="1" s="1"/>
  <c r="Q28" i="1"/>
  <c r="R34" i="1"/>
  <c r="R33" i="1"/>
  <c r="R26" i="1"/>
  <c r="R24" i="1"/>
  <c r="F15" i="1"/>
  <c r="G15" i="1"/>
  <c r="H15" i="1"/>
  <c r="I15" i="1"/>
  <c r="J15" i="1"/>
  <c r="K15" i="1"/>
  <c r="L15" i="1"/>
  <c r="M15" i="1"/>
  <c r="N15" i="1"/>
  <c r="O15" i="1"/>
  <c r="P15" i="1"/>
  <c r="Q15" i="1"/>
  <c r="E15" i="1"/>
  <c r="F14" i="1"/>
  <c r="G14" i="1"/>
  <c r="H14" i="1"/>
  <c r="I14" i="1"/>
  <c r="J14" i="1"/>
  <c r="K14" i="1"/>
  <c r="R17" i="1"/>
  <c r="R19" i="1"/>
  <c r="R20" i="1"/>
  <c r="R21" i="1"/>
  <c r="M31" i="1"/>
  <c r="R31" i="1" s="1"/>
  <c r="M16" i="1"/>
  <c r="R16" i="1" s="1"/>
  <c r="O83" i="1" l="1"/>
  <c r="O81" i="1"/>
  <c r="Q83" i="1"/>
  <c r="P83" i="1"/>
  <c r="J82" i="1"/>
  <c r="F82" i="1"/>
  <c r="I83" i="1"/>
  <c r="N82" i="1"/>
  <c r="H82" i="1"/>
  <c r="P82" i="1"/>
  <c r="P80" i="1" s="1"/>
  <c r="I82" i="1"/>
  <c r="M28" i="1"/>
  <c r="H83" i="1"/>
  <c r="Q82" i="1"/>
  <c r="O82" i="1"/>
  <c r="O80" i="1" s="1"/>
  <c r="G82" i="1"/>
  <c r="E82" i="1"/>
  <c r="Q81" i="1"/>
  <c r="Q80" i="1" s="1"/>
  <c r="R15" i="1"/>
  <c r="N14" i="1"/>
  <c r="N81" i="1" s="1"/>
  <c r="N80" i="1" s="1"/>
  <c r="M87" i="1"/>
  <c r="N87" i="1"/>
  <c r="P87" i="1"/>
  <c r="M89" i="1"/>
  <c r="N89" i="1"/>
  <c r="M27" i="1"/>
  <c r="M23" i="1" s="1"/>
  <c r="M53" i="1"/>
  <c r="M18" i="1"/>
  <c r="R18" i="1" s="1"/>
  <c r="E28" i="1"/>
  <c r="L32" i="1"/>
  <c r="R28" i="1" l="1"/>
  <c r="L29" i="1"/>
  <c r="L83" i="1" s="1"/>
  <c r="R32" i="1"/>
  <c r="R27" i="1"/>
  <c r="M49" i="1"/>
  <c r="R53" i="1"/>
  <c r="M14" i="1"/>
  <c r="P89" i="1"/>
  <c r="P88" i="1" s="1"/>
  <c r="E22" i="1"/>
  <c r="E29" i="1"/>
  <c r="F81" i="1"/>
  <c r="F80" i="1" s="1"/>
  <c r="G81" i="1"/>
  <c r="G80" i="1" s="1"/>
  <c r="H81" i="1"/>
  <c r="H80" i="1" s="1"/>
  <c r="I81" i="1"/>
  <c r="I80" i="1" s="1"/>
  <c r="J81" i="1"/>
  <c r="J80" i="1" s="1"/>
  <c r="K81" i="1"/>
  <c r="L81" i="1"/>
  <c r="E14" i="1"/>
  <c r="E36" i="1"/>
  <c r="L35" i="1"/>
  <c r="L30" i="1" s="1"/>
  <c r="L82" i="1" s="1"/>
  <c r="K35" i="1"/>
  <c r="R14" i="1" l="1"/>
  <c r="L80" i="1"/>
  <c r="R29" i="1"/>
  <c r="E83" i="1"/>
  <c r="R83" i="1" s="1"/>
  <c r="R49" i="1"/>
  <c r="M39" i="1"/>
  <c r="M81" i="1" s="1"/>
  <c r="E81" i="1"/>
  <c r="R36" i="1"/>
  <c r="K30" i="1"/>
  <c r="R35" i="1"/>
  <c r="R23" i="1"/>
  <c r="M82" i="1"/>
  <c r="R22" i="1"/>
  <c r="R42" i="1"/>
  <c r="N88" i="1"/>
  <c r="R41" i="1"/>
  <c r="R81" i="1" l="1"/>
  <c r="E80" i="1"/>
  <c r="M80" i="1"/>
  <c r="K82" i="1"/>
  <c r="R30" i="1"/>
  <c r="R39" i="1"/>
  <c r="R40" i="1"/>
  <c r="R82" i="1" l="1"/>
  <c r="K80" i="1"/>
  <c r="R80" i="1" s="1"/>
  <c r="M88" i="1"/>
</calcChain>
</file>

<file path=xl/sharedStrings.xml><?xml version="1.0" encoding="utf-8"?>
<sst xmlns="http://schemas.openxmlformats.org/spreadsheetml/2006/main" count="274" uniqueCount="162">
  <si>
    <t>Срок исполнения</t>
  </si>
  <si>
    <t>Источник финансирования</t>
  </si>
  <si>
    <t>№ п/п</t>
  </si>
  <si>
    <t>Наименоваие мероприятия</t>
  </si>
  <si>
    <t>Всего</t>
  </si>
  <si>
    <t>Обеспечение повышения оплаты труда некоторых категорий работников муниципальных учреждений</t>
  </si>
  <si>
    <t>Обеспечение деятельности муниципальных бюджетных и автономных организаций</t>
  </si>
  <si>
    <t>Реализация расходных обязательств, возникающих при выполнении полномочий по решению вопросов местного значения</t>
  </si>
  <si>
    <t>Всего по программе</t>
  </si>
  <si>
    <t>1.1</t>
  </si>
  <si>
    <t>в том числе:</t>
  </si>
  <si>
    <t>Материальная поддержка студентов, с которыми заключены договоры о целевом приеме, которым назначены меры материального стимулирования</t>
  </si>
  <si>
    <t>Приобретение инвентаря и оборудования с целью обеспечения деятельности муниципальных организаций Энгельсского муниципального района, приобретение обмундирования для муниципальных молодежных делегаций, волонтерской службы</t>
  </si>
  <si>
    <t>Содействие в организации временного трудоустройства несовершеннолетних граждан в возрасте от 14 до 18 лет</t>
  </si>
  <si>
    <t>Организация обучения молодежи профессиям, пользующимся спросом у работодателей</t>
  </si>
  <si>
    <t>Содействие молодежи в трудоустройстве на общественные работы</t>
  </si>
  <si>
    <t>Материальная поддержка студентов, проживающих на территории Энгельсского муниципального района и обучающихся в образовательных организациях высшего и среднего профессионального образования</t>
  </si>
  <si>
    <t>Вовлечение молодежи в социально-значимую и творческую деятельность</t>
  </si>
  <si>
    <t>Организация участия молодежи муниципального района в областных, региональных, всероссийских и международных мероприятиях, конкурсах, профильных сменах и слетах в сфере молодежной политики</t>
  </si>
  <si>
    <t>Создание досугового пространства</t>
  </si>
  <si>
    <t>Гражданско-патриотическое воспитание молодежи</t>
  </si>
  <si>
    <t>Военно-патриотическое воспитание молодежи</t>
  </si>
  <si>
    <t>Организация и проведение молодежных мероприятий, посвященных Дням воинской славы России</t>
  </si>
  <si>
    <t>Организация участия представителей молодежи в межрегиональных, всероссийских и международных мероприятиях патриотической направленности</t>
  </si>
  <si>
    <t>Участие в областных и районных мероприятиях, посвященных Дню Победы советского народа в Великой Отечественной войне 1941-1945 гг.</t>
  </si>
  <si>
    <t>Организация и проведение военно-спортивных игр «Зарница», «Орленок»</t>
  </si>
  <si>
    <t>Проведение военно-патриотического мероприятия «День призывника»</t>
  </si>
  <si>
    <t>Система программных мероприятий</t>
  </si>
  <si>
    <t>Участие в семинарах, стажировках, совещаниях, кмруководителей и специалистов органов по работе с молодежью, специалистов организаций по работе с молодежью</t>
  </si>
  <si>
    <t xml:space="preserve">Организация мероприятий, направленных на профилактику асоциального поведения подростков и молодежи  </t>
  </si>
  <si>
    <t>Организация и проведение молодежных акций, конкурсов, семинаров, круглых столов в сфере молодежной политики</t>
  </si>
  <si>
    <t>Анализ кризисных групп молодежи, нуждающихся в особом внимании</t>
  </si>
  <si>
    <t xml:space="preserve">Погашение кредиторской задолженности прошлых лет </t>
  </si>
  <si>
    <t>Ожидаемые результаты</t>
  </si>
  <si>
    <t xml:space="preserve">местный бюджет </t>
  </si>
  <si>
    <t xml:space="preserve">областной бюджет </t>
  </si>
  <si>
    <t xml:space="preserve">областной бюджет  </t>
  </si>
  <si>
    <t xml:space="preserve">внебюджетные средства </t>
  </si>
  <si>
    <t>внебюджетные средства</t>
  </si>
  <si>
    <r>
      <t xml:space="preserve">
</t>
    </r>
    <r>
      <rPr>
        <sz val="10"/>
        <color indexed="8"/>
        <rFont val="Times New Roman"/>
        <family val="1"/>
        <charset val="204"/>
      </rPr>
      <t xml:space="preserve">
</t>
    </r>
    <r>
      <rPr>
        <sz val="12"/>
        <color indexed="8"/>
        <rFont val="Times New Roman"/>
        <family val="1"/>
        <charset val="204"/>
      </rPr>
      <t xml:space="preserve">
</t>
    </r>
  </si>
  <si>
    <t xml:space="preserve">Исполнители </t>
  </si>
  <si>
    <t>Оборудование, оснащение и ремонт помещений муниципального бюджетного учреждения «Центр молодежных инициатив Энгельсского муниципального района»</t>
  </si>
  <si>
    <t xml:space="preserve">Проведение районных турниров игр КВН </t>
  </si>
  <si>
    <t>Организация и участие в массовых мероприятий, посвященных памятным и знаменательным датам</t>
  </si>
  <si>
    <t>Работа с несовершеннолетними и их семьями, состоящими на различных видах учета</t>
  </si>
  <si>
    <t>Организация и участие в мероприятиях, посвященных Дню космонавтики</t>
  </si>
  <si>
    <t>Основное мероприятие «Обеспечение деятельности учреждений, работающих в сфере молодежной политики»</t>
  </si>
  <si>
    <t>Основное мероприятие «Занятость подростков»</t>
  </si>
  <si>
    <t>Основное мероприятие «Совершенствование материально - технической базы и инфраструктуры»</t>
  </si>
  <si>
    <t xml:space="preserve">Выполнение муниципального задания учреждением молодежной политики </t>
  </si>
  <si>
    <t>Погашение кредиторской задолженности прошлых лет на 100 %</t>
  </si>
  <si>
    <t xml:space="preserve">Обеспечение по итогам 2018 года достижения следующих значений целевых показателей: отношение средний заработной платы работников муниципальных учреждений, на которых не распространяются Указы Президента Российской Федерации, в 2018 году к фактической  средней заработной плате работников муниципальных учреждений за 2017 год - не менее 4,0 %; количество работников муниципальных учреждений, заработная плата которых за полную отработку за месяц нормы рабочего времени и выполнение нормы труда (трудовых обязанностей) ниже минимального размера оплаты труда в 2018 году, - 0 человек; количество работников муниципальных учреждений и (или) органов местного самоуправления, заработная плата которых за полную отработку за месяц нормы рабочего времени и выполнение нормы труда (трудовых обязанностей) в 2019 году ниже минимального размера оплаты труда, - 0 человек; -обеспечение по итогам 2020 года достижения следующего значения целевого: количество работников муниципальных учреждений (за исключением органов местного самоуправления), занятых на полную ставку, заработная плата которых за полную отработку за месяц нормы рабочего времени и выполнение нормы труда (трудовых обязанностей) в 2020 году ниже минимального размера оплаты труда, – 0 человек; - доведение оплаты труда работников до установленного уровня МРОТ в регионе
</t>
  </si>
  <si>
    <t>Формирование современной материально-технической базы организаций сферы молодежной политики</t>
  </si>
  <si>
    <t xml:space="preserve"> </t>
  </si>
  <si>
    <t>Повышение уровня социализации несовершеннолетних</t>
  </si>
  <si>
    <t>Основное мероприятие «Материальная поддержка молодежи, проживающей на территории Энгельсского муниципального района»</t>
  </si>
  <si>
    <t>Стимулирование молодых людей к достижению высоких показателей в различных сферах деятельности</t>
  </si>
  <si>
    <t>Основное мероприятие «Проведение мероприятий для детей и молодежи»</t>
  </si>
  <si>
    <t>Организация и проведение районного фестиваля (гала-концерт) «Студенческая весна»</t>
  </si>
  <si>
    <t>Муниципальное автономное учреждение «Общественный центр»</t>
  </si>
  <si>
    <t xml:space="preserve">Стимулирование молодых людей к достижению высоких показателей в различных сферах деятельности </t>
  </si>
  <si>
    <t xml:space="preserve">Повышение уровня участия молодежи в общественной жизни муниципального района. (проведение ежегодно молодежного форума, с охватом не менее 150 чел).  </t>
  </si>
  <si>
    <t>Организация и проведение мероприятий, посвященных Дню молодежи России</t>
  </si>
  <si>
    <t>1</t>
  </si>
  <si>
    <t>1.2</t>
  </si>
  <si>
    <t>1.3</t>
  </si>
  <si>
    <t>1.4</t>
  </si>
  <si>
    <t>2</t>
  </si>
  <si>
    <t>2.1</t>
  </si>
  <si>
    <t>2.2</t>
  </si>
  <si>
    <t>3</t>
  </si>
  <si>
    <t>3.1</t>
  </si>
  <si>
    <t>3.2</t>
  </si>
  <si>
    <t>3.3</t>
  </si>
  <si>
    <t>4</t>
  </si>
  <si>
    <t>4.1</t>
  </si>
  <si>
    <t>4.2</t>
  </si>
  <si>
    <t>5</t>
  </si>
  <si>
    <t>5.1</t>
  </si>
  <si>
    <t>5.1.1</t>
  </si>
  <si>
    <t>5.1.2</t>
  </si>
  <si>
    <t>5.1.3</t>
  </si>
  <si>
    <t>5.1.4</t>
  </si>
  <si>
    <t>5.1.5</t>
  </si>
  <si>
    <t>5.2</t>
  </si>
  <si>
    <t>5.2.1</t>
  </si>
  <si>
    <t>5.2.2</t>
  </si>
  <si>
    <t>5.2.3</t>
  </si>
  <si>
    <t>5.3</t>
  </si>
  <si>
    <t>5.3.1</t>
  </si>
  <si>
    <t>5.3.2</t>
  </si>
  <si>
    <t>5.3.3</t>
  </si>
  <si>
    <t>5.3.4</t>
  </si>
  <si>
    <t>5.3.5</t>
  </si>
  <si>
    <t>5.3.6</t>
  </si>
  <si>
    <t>5.4</t>
  </si>
  <si>
    <t>5.4.1</t>
  </si>
  <si>
    <t>5.4.2</t>
  </si>
  <si>
    <t>управление по физической культуре, спорту, молодежной политике и туризму администрации Энгельсского муниципального района, муниципальное бюджетное учреждение «Центр молодежных инициатив Энгельсского муниципального района»</t>
  </si>
  <si>
    <t>комитет по образованию  и молодежной политике администрации Энгельсского муниципального района - до 01.03.2018 года, управление по физической культуре, спорту, молодежной политике и туризму администрации Энгельсского муниципального района - после 01.03.2018 года, муниципальное бюджетное учреждение «Центр молодежных инициатив Энгельсского муниципального района»</t>
  </si>
  <si>
    <t>комитет по образованию и молодежной политике администрации Энгельсского муниципального района - до 01.03.2018 года, управление по физической культуре, спорту, молодежной политике и туризму администрации Энгельсского муниципального района -  после 01.03.2018 года, муниципальное бюджетное учреждение «Центр молодежных инициатив Энгельсского муниципального района»,
Саратовская региональная общественная молодежная организация «Молодежь Поволжья» (по согласованию)</t>
  </si>
  <si>
    <t xml:space="preserve">управление по физической культуре, спорту, молодежной политике и туризму администрации Энгельсского муниципального района, муниципальное бюджетное учреждение «Центр молодежных инициатив Энгельсского муниципального района», комитет по образованию администрации Энгельсского муниципального района, управление культуры администрации Энгельсского муниципального района. </t>
  </si>
  <si>
    <t>комитет по образованию  и молодежной политике администрации Энгельсского муниципального района - до 01.03.2018 года, управление по физической культуре, спорту, молодежной политике и туризму администрации Энгельсского муниципального района - после 01.03.2018 года</t>
  </si>
  <si>
    <t xml:space="preserve">комитет по образованию и молодежной политике администрации Энгельсского муниципального района - до 01.03.2018 года, управление по физической культуре, спорту, молодежной политике и туризму администрации Энгельсского муниципального района -  после 01.03.2018 года, муниципальное бюджетное учреждение «Центр молодежных инициатив Энгельсского муниципального района»,
Саратовская региональная общественная молодежная организация «Молодежь Поволжья» (по согласованию)
</t>
  </si>
  <si>
    <t>комитет по образованию и молодежной политике администрации Энгельсского муниципального района - до 01.03.2018 года, управление по физической культуре, спорту, молодежной политике и туризму администрации Энгельсского муниципального района -  после 01.03.2018 года, муниципальное бюджетное учреждение «Центр молодежных инициатив Энгельсского муниципального района», Саратовская региональная общественная молодежная организация «Молодежь Поволжья» (по согласованию)</t>
  </si>
  <si>
    <t>дополнительно</t>
  </si>
  <si>
    <t>дает Юля Волкова</t>
  </si>
  <si>
    <t>средства комитет имущества</t>
  </si>
  <si>
    <t>Объем финансирования, тыс. руб.</t>
  </si>
  <si>
    <t>Увеличение количества трудоустроенной молодежи; организация временного трудоустройства несовершеннолетних</t>
  </si>
  <si>
    <t>Обеспечение молодых людей временными и сезонными работами</t>
  </si>
  <si>
    <t>Повышение профессионального и методического уровня подготовки кадров в сфере молодежной политики ( не мение 3 специалистов по работе с молодежью ежегодно должны принять участие в семинарах, стажировках, курсах повышения квалификации и т.д).</t>
  </si>
  <si>
    <t xml:space="preserve">Формирование и развитие социально активной молодежи.
Обмен опытом, создание системы сотрудничества молодежных и детских общественных объединений с органами власти и местного самоуправления. (не мение 2 специалистов ежегодно должны принять участие в областных, региональных, всероссийских и международных мероприятиях, конкурсах, профильных сменах и слетах в сфере молодежной политики)
</t>
  </si>
  <si>
    <t xml:space="preserve">Развитие студенческого творчества: проведение ежегодно фестиваля (гала-концерт) «Студенческая весна», с охватом не менее 1,5 тыс. человек </t>
  </si>
  <si>
    <t xml:space="preserve">Развитие молодежного творчества: проведние в течение года не мение 4 игр КВН с охавтом на менее 2 тыс. человек.
</t>
  </si>
  <si>
    <t xml:space="preserve">Создание досугового пространства с целью профилактики и охраны здоровья детей и молодежи, пропаганды здорового образа жизни, укрепления престижа и роли семьи в обществе, а также улучшение морально-психологического состояния молодежи. </t>
  </si>
  <si>
    <t>Повышение уровня участия молодежи в социально-политической жизни муниципального района (проведение и участие ежегодно не менее чем в 5 мероприятиях, посвященных памятным и знаменательным датам: День студента, День семьи, любви и верности, День Государственного флага Российской Федерации, День солидарности в борьбе с терроризмом и т.д, с охватом не менее 3 тыс. человек)</t>
  </si>
  <si>
    <t>Повышение уровня участия молодежи в социально-политической жизни муниципального района (проведение ежегодно ряда мероприятий, посвященных Дню молодежи России, с охватом не менее 3 тыс. человек)</t>
  </si>
  <si>
    <t>Патриотическое воспитание молодежи (проведение ежегодно не менее 5 мероприятий, посвященных Дню Бородинского сражения, Дню защитника Отечества, Дню народного единства, Дню окончания Второй мировой войны и т.д., с охватом не менее 100 чел.)</t>
  </si>
  <si>
    <t>Развитие межрегиональных связей, обмен опытом, совершенствование работы по патриотическому воспитанию (Участие во Всероссийской акции "Бессмертный полк", охват не менее  4 тыс.чел., в акции "Георгиевская ленточка"  с охватом не менее 300 человек)</t>
  </si>
  <si>
    <t xml:space="preserve">Сохранение памяти о подвиге народа,  укрепление чувства гордости за героическое прошлое России (Ежегодное участие молодежи в торжественных областных и районных мероприятиях, посвященных Дню Победы советского народа в Великой Отечественной войне 1941-1945 гг. , адресное поздравление ветеранов, с охватом не менее 2 тыс.чел.)
</t>
  </si>
  <si>
    <t>Укрепление чувства гордости и патриотизма за достижения в аэрокосмической отрасли страны (ежегодное участие в торжественных областных и районных мероприятиях, посвященных Дню космонавтики, с  охватом не мение 3 тыс.чел.)</t>
  </si>
  <si>
    <t>Патриотическое воспитание молодежи, повышение навыков и умений молодежи допризывного возраста ( ежегодное проведение военно-спортивных игр «Зарница», «Орленок» с охватом не менее 300 чел.)</t>
  </si>
  <si>
    <t>Повышение престижа службы в Вооруженных Силах Российской Федерации.(проведение ежегодно не менее двух военно-патриотических мероприятий «День призывника» с охватом не мение 250 чел).</t>
  </si>
  <si>
    <t>Проведение опросов среди молодежи для выявления кризисных групп, а также остро стоящих проблем (не менее 5 опросов, с охватом не менее 1000 человек)</t>
  </si>
  <si>
    <t>увеличение охвата подростков, находящихся в социально-опасном положении, с которыми ведется профилактическая адресная работа (проведение работы не менее чем по 10 постановлениям КДНиЗП).</t>
  </si>
  <si>
    <t>федеральный бюджет</t>
  </si>
  <si>
    <t>областной бюджет</t>
  </si>
  <si>
    <t>местный бюджет</t>
  </si>
  <si>
    <t>2025 год</t>
  </si>
  <si>
    <t>создание благоприятных условия для реализации молодежной политики и формирование современной материально-технической базы организации</t>
  </si>
  <si>
    <t xml:space="preserve"> управление капитального строительства администрации Энгельсского муниципального район</t>
  </si>
  <si>
    <t>повышение комфорта, улучшение санитарного, экологического  и эстетического состояния объекта и прилегающей территории</t>
  </si>
  <si>
    <t>2026 (прогнозно)</t>
  </si>
  <si>
    <t>2027 (прогнозно)</t>
  </si>
  <si>
    <t>Выполнение работ по капитальному ремонту здания по объекту: ПМК "Орленок" МБУ "ЦМИ ЭМР", расположенного по адресу: Саратовская область, г. Энгельс, ул. Космонавтов, д. 19</t>
  </si>
  <si>
    <t>Проведение проверки строительно-монтажных работ при проведении капитального ремонта здания по объекту: ПМК "Орленок" МБУ "ЦМИ ЭМР", расположенного по адресу: Саратовская область, г. Энгельс, ул. Космонавтов, д. 19</t>
  </si>
  <si>
    <t>управление по физической культуре, спорту, молодежной политике и туризму администрации Энгельсского муниципального района, МБУ "Центр молодежных инициатив Энгельсского муниципального района"</t>
  </si>
  <si>
    <t>областной</t>
  </si>
  <si>
    <t>Основное мероприятие «Реализация регионального проекта «Россия - страна возможностей»</t>
  </si>
  <si>
    <t xml:space="preserve">Реализация мероприятий программы комплексного развития молодежной политики в субъектах Российской Федерации «Регион для молодых» в рамках национального проекта «Молодежь и дети», по укреплению материально - технической базы ПМК "Орленок" МБУ "ЦМИ ЭМР" и проведению мероприятий </t>
  </si>
  <si>
    <t>Благоустройство территории: ПМК "Орленок" МБУ "ЦМИ ЭМР", расположенного по адресу: Саратовская область, г. Энгельс, ул. Космонавтов, д. 19</t>
  </si>
  <si>
    <t>2018-2027 годы</t>
  </si>
  <si>
    <t>2015-2027 годы</t>
  </si>
  <si>
    <t>2019-2027 годы</t>
  </si>
  <si>
    <t>2022-2027 годы</t>
  </si>
  <si>
    <t>комитет по образованию и молодежной политике администрации Энгельсского муниципального района - до 01.03.2018 года, управление по физической культуре, спорту, молодежной политике и туризму администрации Энгельсского муниципального района - после 01.03.2018 года, муниципальное бюджетное учреждение «Центр молодежных инициатив Энгельсского муниципального района», Военный комиссариат города Энгельс, Ровенского и Энгельсского районов Саратовской области)  (по согласованию)</t>
  </si>
  <si>
    <t>7</t>
  </si>
  <si>
    <t>Стимулирование молодых людей к достижению высоких показателей по медицинским специальностям</t>
  </si>
  <si>
    <t>6</t>
  </si>
  <si>
    <t>6.1</t>
  </si>
  <si>
    <t>6.2</t>
  </si>
  <si>
    <t>6.3</t>
  </si>
  <si>
    <t>6.4</t>
  </si>
  <si>
    <t>Основное мероприятие "Меры поддержки граждан, обучающихся по медицинским специальностям в образовательных организациях, заключивших с государственными учреждениями здравоохранения договор о целевом обучении  "</t>
  </si>
  <si>
    <t>ГКУ СО "ЦЗН города Энгельса" (по согласованию) - до 15.03.2021 года, ГКУ СО "КСЗЗН Энгельсского района" (по согласованию) -  до 15.03.2023года,  ГКУ СО «ЦЗН СО» -  до 28.03.2025 года, ГКУ "Кадровый центр Саратовской области" (по согласованию) - после 28.03.2025 года</t>
  </si>
  <si>
    <t>комитет по образованию  и молодежной политике администрации Энгельсского муниципального района - до 01.03.2018 года, управление по физической культуре, спорту, молодежной политике и туризму администрации Энгельсского муниципального района - после 01.03.2018 года, муниципальное бюджетное учреждение «Центр молодежных инициатив Энгельсского муниципального района»,  ГКУ СО "ЦЗН города Энгельса" (по согласованию) - до 15.03.2021 года, ГКУ СО "КСЗЗН Энгельсского района" (по согласованию) -  до 15.03.2023года,  ГКУ СО «ЦЗН СО» -  до 28.03.2025 года, ГКУ "Кадровый центр Саратовской области" (по согласованию) - после 28.03.2025 года</t>
  </si>
  <si>
    <t>к постановлению администрации</t>
  </si>
  <si>
    <t>Энгельсского муниципального района</t>
  </si>
  <si>
    <t xml:space="preserve">Приложение  </t>
  </si>
  <si>
    <t xml:space="preserve">Приложение 1 к Программе </t>
  </si>
  <si>
    <t xml:space="preserve"> от 23.07.2025 года № 4372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</si>
</sst>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20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9.5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26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200">
    <xf numFmtId="0" fontId="0" fillId="0" borderId="0" xfId="0"/>
    <xf numFmtId="0" fontId="5" fillId="0" borderId="0" xfId="0" applyFont="1"/>
    <xf numFmtId="0" fontId="1" fillId="0" borderId="0" xfId="0" applyFont="1"/>
    <xf numFmtId="0" fontId="1" fillId="0" borderId="1" xfId="0" applyFont="1" applyBorder="1" applyAlignment="1">
      <alignment vertical="center" wrapText="1"/>
    </xf>
    <xf numFmtId="0" fontId="5" fillId="0" borderId="0" xfId="0" applyFont="1" applyAlignment="1">
      <alignment horizontal="right" wrapText="1"/>
    </xf>
    <xf numFmtId="0" fontId="7" fillId="0" borderId="0" xfId="0" applyFont="1" applyAlignment="1">
      <alignment horizontal="right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justify" vertical="center" wrapText="1"/>
    </xf>
    <xf numFmtId="0" fontId="5" fillId="0" borderId="0" xfId="0" applyFont="1" applyAlignment="1">
      <alignment horizont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justify" vertical="center" wrapText="1"/>
    </xf>
    <xf numFmtId="49" fontId="1" fillId="0" borderId="1" xfId="0" applyNumberFormat="1" applyFont="1" applyBorder="1" applyAlignment="1">
      <alignment horizontal="justify" vertical="center" wrapText="1"/>
    </xf>
    <xf numFmtId="164" fontId="1" fillId="0" borderId="3" xfId="0" applyNumberFormat="1" applyFont="1" applyBorder="1" applyAlignment="1">
      <alignment horizontal="justify" vertical="top" wrapText="1"/>
    </xf>
    <xf numFmtId="164" fontId="1" fillId="0" borderId="4" xfId="0" applyNumberFormat="1" applyFont="1" applyBorder="1" applyAlignment="1">
      <alignment horizontal="justify" vertical="top" wrapText="1"/>
    </xf>
    <xf numFmtId="164" fontId="1" fillId="0" borderId="1" xfId="0" applyNumberFormat="1" applyFont="1" applyBorder="1" applyAlignment="1">
      <alignment horizontal="center" vertical="center"/>
    </xf>
    <xf numFmtId="164" fontId="5" fillId="0" borderId="0" xfId="0" applyNumberFormat="1" applyFont="1"/>
    <xf numFmtId="164" fontId="1" fillId="0" borderId="0" xfId="0" applyNumberFormat="1" applyFont="1"/>
    <xf numFmtId="164" fontId="6" fillId="0" borderId="0" xfId="0" applyNumberFormat="1" applyFont="1" applyAlignment="1">
      <alignment wrapText="1"/>
    </xf>
    <xf numFmtId="164" fontId="5" fillId="0" borderId="0" xfId="0" applyNumberFormat="1" applyFont="1" applyAlignment="1">
      <alignment wrapText="1"/>
    </xf>
    <xf numFmtId="164" fontId="1" fillId="0" borderId="1" xfId="0" applyNumberFormat="1" applyFont="1" applyBorder="1" applyAlignment="1">
      <alignment vertical="center" wrapText="1"/>
    </xf>
    <xf numFmtId="164" fontId="1" fillId="0" borderId="1" xfId="0" applyNumberFormat="1" applyFont="1" applyBorder="1" applyAlignment="1">
      <alignment vertical="center"/>
    </xf>
    <xf numFmtId="164" fontId="1" fillId="2" borderId="1" xfId="0" applyNumberFormat="1" applyFont="1" applyFill="1" applyBorder="1" applyAlignment="1">
      <alignment vertical="center"/>
    </xf>
    <xf numFmtId="164" fontId="5" fillId="2" borderId="0" xfId="0" applyNumberFormat="1" applyFont="1" applyFill="1"/>
    <xf numFmtId="3" fontId="1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164" fontId="6" fillId="2" borderId="0" xfId="0" applyNumberFormat="1" applyFont="1" applyFill="1" applyAlignment="1">
      <alignment wrapText="1"/>
    </xf>
    <xf numFmtId="164" fontId="5" fillId="2" borderId="0" xfId="0" applyNumberFormat="1" applyFont="1" applyFill="1" applyAlignment="1">
      <alignment wrapText="1"/>
    </xf>
    <xf numFmtId="0" fontId="2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justify" vertical="top" wrapText="1"/>
    </xf>
    <xf numFmtId="164" fontId="1" fillId="0" borderId="1" xfId="0" applyNumberFormat="1" applyFont="1" applyBorder="1" applyAlignment="1">
      <alignment horizontal="justify" vertical="top" wrapText="1"/>
    </xf>
    <xf numFmtId="164" fontId="13" fillId="0" borderId="1" xfId="0" applyNumberFormat="1" applyFont="1" applyBorder="1" applyAlignment="1">
      <alignment vertical="center" wrapText="1"/>
    </xf>
    <xf numFmtId="164" fontId="13" fillId="0" borderId="1" xfId="0" applyNumberFormat="1" applyFont="1" applyBorder="1" applyAlignment="1">
      <alignment vertical="center"/>
    </xf>
    <xf numFmtId="0" fontId="15" fillId="0" borderId="0" xfId="0" applyFont="1"/>
    <xf numFmtId="165" fontId="16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49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justify" vertical="center" wrapText="1"/>
    </xf>
    <xf numFmtId="164" fontId="13" fillId="0" borderId="1" xfId="0" applyNumberFormat="1" applyFont="1" applyBorder="1" applyAlignment="1">
      <alignment horizontal="right" vertical="center" wrapText="1"/>
    </xf>
    <xf numFmtId="165" fontId="1" fillId="0" borderId="1" xfId="0" applyNumberFormat="1" applyFont="1" applyBorder="1" applyAlignment="1">
      <alignment horizontal="right" vertical="center" wrapText="1"/>
    </xf>
    <xf numFmtId="165" fontId="1" fillId="3" borderId="1" xfId="0" applyNumberFormat="1" applyFont="1" applyFill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 wrapText="1"/>
    </xf>
    <xf numFmtId="164" fontId="1" fillId="0" borderId="9" xfId="0" applyNumberFormat="1" applyFont="1" applyBorder="1" applyAlignment="1">
      <alignment horizontal="justify" vertical="top" wrapText="1"/>
    </xf>
    <xf numFmtId="164" fontId="1" fillId="0" borderId="10" xfId="0" applyNumberFormat="1" applyFont="1" applyBorder="1" applyAlignment="1">
      <alignment horizontal="justify" vertical="top" wrapText="1"/>
    </xf>
    <xf numFmtId="3" fontId="5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vertical="center"/>
    </xf>
    <xf numFmtId="164" fontId="15" fillId="0" borderId="1" xfId="0" applyNumberFormat="1" applyFont="1" applyBorder="1" applyAlignment="1">
      <alignment vertical="center"/>
    </xf>
    <xf numFmtId="164" fontId="15" fillId="2" borderId="1" xfId="0" applyNumberFormat="1" applyFont="1" applyFill="1" applyBorder="1" applyAlignment="1">
      <alignment vertical="center"/>
    </xf>
    <xf numFmtId="164" fontId="5" fillId="0" borderId="1" xfId="0" applyNumberFormat="1" applyFont="1" applyBorder="1" applyAlignment="1">
      <alignment vertical="center"/>
    </xf>
    <xf numFmtId="164" fontId="15" fillId="0" borderId="1" xfId="0" applyNumberFormat="1" applyFont="1" applyBorder="1" applyAlignment="1">
      <alignment vertical="center" wrapText="1"/>
    </xf>
    <xf numFmtId="164" fontId="15" fillId="2" borderId="1" xfId="0" applyNumberFormat="1" applyFont="1" applyFill="1" applyBorder="1" applyAlignment="1">
      <alignment vertical="center" wrapText="1"/>
    </xf>
    <xf numFmtId="164" fontId="5" fillId="0" borderId="1" xfId="0" applyNumberFormat="1" applyFont="1" applyBorder="1" applyAlignment="1">
      <alignment vertical="center" wrapText="1"/>
    </xf>
    <xf numFmtId="164" fontId="5" fillId="2" borderId="1" xfId="0" applyNumberFormat="1" applyFont="1" applyFill="1" applyBorder="1" applyAlignment="1">
      <alignment vertical="center" wrapText="1"/>
    </xf>
    <xf numFmtId="164" fontId="15" fillId="2" borderId="1" xfId="0" applyNumberFormat="1" applyFont="1" applyFill="1" applyBorder="1" applyAlignment="1">
      <alignment horizontal="right" vertical="center" wrapText="1"/>
    </xf>
    <xf numFmtId="165" fontId="5" fillId="2" borderId="1" xfId="0" applyNumberFormat="1" applyFont="1" applyFill="1" applyBorder="1" applyAlignment="1">
      <alignment horizontal="right" vertical="center" wrapText="1"/>
    </xf>
    <xf numFmtId="165" fontId="5" fillId="3" borderId="1" xfId="0" applyNumberFormat="1" applyFont="1" applyFill="1" applyBorder="1" applyAlignment="1">
      <alignment horizontal="right" vertical="center"/>
    </xf>
    <xf numFmtId="164" fontId="5" fillId="0" borderId="1" xfId="0" applyNumberFormat="1" applyFont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right" vertical="center"/>
    </xf>
    <xf numFmtId="165" fontId="5" fillId="0" borderId="1" xfId="0" applyNumberFormat="1" applyFont="1" applyFill="1" applyBorder="1" applyAlignment="1">
      <alignment horizontal="right" vertical="center" wrapText="1"/>
    </xf>
    <xf numFmtId="164" fontId="1" fillId="0" borderId="1" xfId="0" applyNumberFormat="1" applyFont="1" applyFill="1" applyBorder="1" applyAlignment="1">
      <alignment vertical="center"/>
    </xf>
    <xf numFmtId="164" fontId="5" fillId="0" borderId="1" xfId="0" applyNumberFormat="1" applyFont="1" applyFill="1" applyBorder="1" applyAlignment="1">
      <alignment horizontal="right" vertical="center" wrapText="1"/>
    </xf>
    <xf numFmtId="164" fontId="5" fillId="0" borderId="1" xfId="0" applyNumberFormat="1" applyFont="1" applyFill="1" applyBorder="1" applyAlignment="1">
      <alignment vertical="center"/>
    </xf>
    <xf numFmtId="164" fontId="15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65" fontId="13" fillId="0" borderId="1" xfId="0" applyNumberFormat="1" applyFont="1" applyBorder="1" applyAlignment="1">
      <alignment horizontal="right" vertical="center" wrapText="1"/>
    </xf>
    <xf numFmtId="165" fontId="13" fillId="3" borderId="1" xfId="0" applyNumberFormat="1" applyFont="1" applyFill="1" applyBorder="1" applyAlignment="1">
      <alignment horizontal="right" vertical="center"/>
    </xf>
    <xf numFmtId="165" fontId="15" fillId="3" borderId="1" xfId="0" applyNumberFormat="1" applyFont="1" applyFill="1" applyBorder="1" applyAlignment="1">
      <alignment horizontal="right" vertical="center"/>
    </xf>
    <xf numFmtId="165" fontId="15" fillId="0" borderId="1" xfId="0" applyNumberFormat="1" applyFont="1" applyFill="1" applyBorder="1" applyAlignment="1">
      <alignment horizontal="right" vertical="center"/>
    </xf>
    <xf numFmtId="165" fontId="15" fillId="0" borderId="1" xfId="0" applyNumberFormat="1" applyFont="1" applyFill="1" applyBorder="1" applyAlignment="1">
      <alignment horizontal="right" vertical="center" wrapText="1"/>
    </xf>
    <xf numFmtId="164" fontId="13" fillId="0" borderId="1" xfId="0" applyNumberFormat="1" applyFont="1" applyFill="1" applyBorder="1" applyAlignment="1">
      <alignment vertical="center"/>
    </xf>
    <xf numFmtId="0" fontId="18" fillId="0" borderId="0" xfId="0" applyFont="1"/>
    <xf numFmtId="0" fontId="1" fillId="0" borderId="1" xfId="0" applyFont="1" applyBorder="1" applyAlignment="1">
      <alignment horizontal="justify" vertical="top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164" fontId="5" fillId="0" borderId="0" xfId="0" applyNumberFormat="1" applyFont="1" applyFill="1"/>
    <xf numFmtId="164" fontId="6" fillId="0" borderId="0" xfId="0" applyNumberFormat="1" applyFont="1" applyFill="1" applyAlignment="1">
      <alignment wrapText="1"/>
    </xf>
    <xf numFmtId="164" fontId="5" fillId="0" borderId="0" xfId="0" applyNumberFormat="1" applyFont="1" applyFill="1" applyAlignment="1">
      <alignment wrapText="1"/>
    </xf>
    <xf numFmtId="3" fontId="5" fillId="0" borderId="1" xfId="0" applyNumberFormat="1" applyFont="1" applyFill="1" applyBorder="1" applyAlignment="1">
      <alignment horizontal="center" vertical="center" wrapText="1"/>
    </xf>
    <xf numFmtId="164" fontId="15" fillId="0" borderId="1" xfId="0" applyNumberFormat="1" applyFont="1" applyFill="1" applyBorder="1" applyAlignment="1">
      <alignment vertical="center"/>
    </xf>
    <xf numFmtId="164" fontId="15" fillId="0" borderId="1" xfId="0" applyNumberFormat="1" applyFont="1" applyFill="1" applyBorder="1" applyAlignment="1">
      <alignment vertical="center" wrapText="1"/>
    </xf>
    <xf numFmtId="164" fontId="5" fillId="0" borderId="1" xfId="0" applyNumberFormat="1" applyFont="1" applyFill="1" applyBorder="1" applyAlignment="1">
      <alignment vertical="center" wrapText="1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justify" vertical="top" wrapText="1"/>
    </xf>
    <xf numFmtId="164" fontId="1" fillId="0" borderId="3" xfId="0" applyNumberFormat="1" applyFont="1" applyBorder="1" applyAlignment="1">
      <alignment horizontal="justify" vertical="top" wrapText="1"/>
    </xf>
    <xf numFmtId="164" fontId="1" fillId="0" borderId="4" xfId="0" applyNumberFormat="1" applyFont="1" applyBorder="1" applyAlignment="1">
      <alignment horizontal="justify" vertical="top" wrapText="1"/>
    </xf>
    <xf numFmtId="164" fontId="1" fillId="0" borderId="7" xfId="0" applyNumberFormat="1" applyFont="1" applyBorder="1" applyAlignment="1">
      <alignment horizontal="justify" vertical="top" wrapText="1"/>
    </xf>
    <xf numFmtId="164" fontId="1" fillId="0" borderId="8" xfId="0" applyNumberFormat="1" applyFont="1" applyBorder="1" applyAlignment="1">
      <alignment horizontal="justify" vertical="top" wrapText="1"/>
    </xf>
    <xf numFmtId="9" fontId="1" fillId="0" borderId="9" xfId="1" applyFont="1" applyFill="1" applyBorder="1" applyAlignment="1">
      <alignment horizontal="justify" vertical="top" wrapText="1"/>
    </xf>
    <xf numFmtId="9" fontId="1" fillId="0" borderId="10" xfId="1" applyFont="1" applyFill="1" applyBorder="1" applyAlignment="1">
      <alignment horizontal="justify" vertical="top" wrapText="1"/>
    </xf>
    <xf numFmtId="164" fontId="1" fillId="0" borderId="9" xfId="0" applyNumberFormat="1" applyFont="1" applyBorder="1" applyAlignment="1">
      <alignment horizontal="justify" vertical="top" wrapText="1"/>
    </xf>
    <xf numFmtId="164" fontId="1" fillId="0" borderId="10" xfId="0" applyNumberFormat="1" applyFont="1" applyBorder="1" applyAlignment="1">
      <alignment horizontal="justify" vertical="top" wrapText="1"/>
    </xf>
    <xf numFmtId="164" fontId="1" fillId="0" borderId="3" xfId="0" applyNumberFormat="1" applyFont="1" applyBorder="1" applyAlignment="1">
      <alignment horizontal="center" vertical="top"/>
    </xf>
    <xf numFmtId="164" fontId="1" fillId="0" borderId="13" xfId="0" applyNumberFormat="1" applyFont="1" applyBorder="1" applyAlignment="1">
      <alignment horizontal="center" vertical="top"/>
    </xf>
    <xf numFmtId="164" fontId="1" fillId="0" borderId="4" xfId="0" applyNumberFormat="1" applyFont="1" applyBorder="1" applyAlignment="1">
      <alignment horizontal="center" vertical="top"/>
    </xf>
    <xf numFmtId="164" fontId="1" fillId="0" borderId="7" xfId="0" applyNumberFormat="1" applyFont="1" applyBorder="1" applyAlignment="1">
      <alignment horizontal="center" vertical="top"/>
    </xf>
    <xf numFmtId="164" fontId="1" fillId="0" borderId="2" xfId="0" applyNumberFormat="1" applyFont="1" applyBorder="1" applyAlignment="1">
      <alignment horizontal="center" vertical="top"/>
    </xf>
    <xf numFmtId="164" fontId="1" fillId="0" borderId="8" xfId="0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justify" vertical="top" wrapText="1"/>
    </xf>
    <xf numFmtId="164" fontId="13" fillId="0" borderId="1" xfId="0" applyNumberFormat="1" applyFont="1" applyBorder="1" applyAlignment="1">
      <alignment horizontal="justify" vertical="top" wrapText="1"/>
    </xf>
    <xf numFmtId="164" fontId="1" fillId="0" borderId="10" xfId="0" applyNumberFormat="1" applyFont="1" applyBorder="1" applyAlignment="1">
      <alignment horizontal="justify" vertical="top"/>
    </xf>
    <xf numFmtId="164" fontId="1" fillId="0" borderId="5" xfId="0" applyNumberFormat="1" applyFont="1" applyBorder="1" applyAlignment="1">
      <alignment horizontal="justify" vertical="top" wrapText="1"/>
    </xf>
    <xf numFmtId="164" fontId="1" fillId="0" borderId="6" xfId="0" applyNumberFormat="1" applyFont="1" applyBorder="1" applyAlignment="1">
      <alignment horizontal="justify" vertical="top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justify" vertical="top" wrapText="1"/>
    </xf>
    <xf numFmtId="0" fontId="2" fillId="0" borderId="12" xfId="0" applyFont="1" applyBorder="1" applyAlignment="1">
      <alignment horizontal="justify" vertical="top" wrapText="1"/>
    </xf>
    <xf numFmtId="0" fontId="10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164" fontId="13" fillId="0" borderId="3" xfId="0" applyNumberFormat="1" applyFont="1" applyBorder="1" applyAlignment="1">
      <alignment horizontal="justify" vertical="top"/>
    </xf>
    <xf numFmtId="164" fontId="13" fillId="0" borderId="4" xfId="0" applyNumberFormat="1" applyFont="1" applyBorder="1" applyAlignment="1">
      <alignment horizontal="justify" vertical="top"/>
    </xf>
    <xf numFmtId="164" fontId="13" fillId="0" borderId="5" xfId="0" applyNumberFormat="1" applyFont="1" applyBorder="1" applyAlignment="1">
      <alignment horizontal="justify" vertical="top"/>
    </xf>
    <xf numFmtId="164" fontId="13" fillId="0" borderId="6" xfId="0" applyNumberFormat="1" applyFont="1" applyBorder="1" applyAlignment="1">
      <alignment horizontal="justify" vertical="top"/>
    </xf>
    <xf numFmtId="164" fontId="13" fillId="0" borderId="7" xfId="0" applyNumberFormat="1" applyFont="1" applyBorder="1" applyAlignment="1">
      <alignment horizontal="justify" vertical="top"/>
    </xf>
    <xf numFmtId="164" fontId="13" fillId="0" borderId="8" xfId="0" applyNumberFormat="1" applyFont="1" applyBorder="1" applyAlignment="1">
      <alignment horizontal="justify" vertical="top"/>
    </xf>
    <xf numFmtId="49" fontId="13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left"/>
    </xf>
    <xf numFmtId="164" fontId="1" fillId="0" borderId="9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top"/>
    </xf>
    <xf numFmtId="49" fontId="1" fillId="0" borderId="12" xfId="0" applyNumberFormat="1" applyFont="1" applyBorder="1" applyAlignment="1">
      <alignment horizontal="center" vertical="top"/>
    </xf>
    <xf numFmtId="0" fontId="1" fillId="0" borderId="11" xfId="0" applyFont="1" applyBorder="1" applyAlignment="1">
      <alignment horizontal="justify" vertical="top" wrapText="1"/>
    </xf>
    <xf numFmtId="0" fontId="1" fillId="0" borderId="12" xfId="0" applyFont="1" applyBorder="1" applyAlignment="1">
      <alignment horizontal="justify" vertical="top" wrapText="1"/>
    </xf>
    <xf numFmtId="0" fontId="13" fillId="0" borderId="1" xfId="0" applyFont="1" applyBorder="1" applyAlignment="1">
      <alignment horizontal="justify" vertical="center" wrapText="1"/>
    </xf>
    <xf numFmtId="0" fontId="14" fillId="0" borderId="1" xfId="0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justify" vertical="center" wrapText="1"/>
    </xf>
    <xf numFmtId="0" fontId="1" fillId="0" borderId="12" xfId="0" applyFont="1" applyBorder="1" applyAlignment="1">
      <alignment horizontal="justify" vertical="center" wrapText="1"/>
    </xf>
    <xf numFmtId="164" fontId="13" fillId="0" borderId="3" xfId="0" applyNumberFormat="1" applyFont="1" applyBorder="1" applyAlignment="1">
      <alignment horizontal="center" vertical="top" wrapText="1"/>
    </xf>
    <xf numFmtId="164" fontId="13" fillId="0" borderId="13" xfId="0" applyNumberFormat="1" applyFont="1" applyBorder="1" applyAlignment="1">
      <alignment horizontal="center" vertical="top" wrapText="1"/>
    </xf>
    <xf numFmtId="164" fontId="13" fillId="0" borderId="4" xfId="0" applyNumberFormat="1" applyFont="1" applyBorder="1" applyAlignment="1">
      <alignment horizontal="center" vertical="top" wrapText="1"/>
    </xf>
    <xf numFmtId="164" fontId="13" fillId="0" borderId="7" xfId="0" applyNumberFormat="1" applyFont="1" applyBorder="1" applyAlignment="1">
      <alignment horizontal="center" vertical="top" wrapText="1"/>
    </xf>
    <xf numFmtId="164" fontId="13" fillId="0" borderId="2" xfId="0" applyNumberFormat="1" applyFont="1" applyBorder="1" applyAlignment="1">
      <alignment horizontal="center" vertical="top" wrapText="1"/>
    </xf>
    <xf numFmtId="164" fontId="13" fillId="0" borderId="8" xfId="0" applyNumberFormat="1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164" fontId="13" fillId="0" borderId="3" xfId="0" applyNumberFormat="1" applyFont="1" applyBorder="1" applyAlignment="1">
      <alignment horizontal="center" vertical="top"/>
    </xf>
    <xf numFmtId="164" fontId="13" fillId="0" borderId="13" xfId="0" applyNumberFormat="1" applyFont="1" applyBorder="1" applyAlignment="1">
      <alignment horizontal="center" vertical="top"/>
    </xf>
    <xf numFmtId="164" fontId="13" fillId="0" borderId="4" xfId="0" applyNumberFormat="1" applyFont="1" applyBorder="1" applyAlignment="1">
      <alignment horizontal="center" vertical="top"/>
    </xf>
    <xf numFmtId="164" fontId="13" fillId="0" borderId="7" xfId="0" applyNumberFormat="1" applyFont="1" applyBorder="1" applyAlignment="1">
      <alignment horizontal="center" vertical="top"/>
    </xf>
    <xf numFmtId="164" fontId="13" fillId="0" borderId="2" xfId="0" applyNumberFormat="1" applyFont="1" applyBorder="1" applyAlignment="1">
      <alignment horizontal="center" vertical="top"/>
    </xf>
    <xf numFmtId="164" fontId="13" fillId="0" borderId="8" xfId="0" applyNumberFormat="1" applyFont="1" applyBorder="1" applyAlignment="1">
      <alignment horizontal="center" vertical="top"/>
    </xf>
    <xf numFmtId="49" fontId="1" fillId="0" borderId="1" xfId="0" applyNumberFormat="1" applyFont="1" applyBorder="1" applyAlignment="1">
      <alignment horizontal="center" vertical="center"/>
    </xf>
    <xf numFmtId="0" fontId="13" fillId="0" borderId="11" xfId="0" applyFont="1" applyBorder="1" applyAlignment="1">
      <alignment horizontal="justify" vertical="center" wrapText="1"/>
    </xf>
    <xf numFmtId="0" fontId="13" fillId="0" borderId="12" xfId="0" applyFont="1" applyBorder="1" applyAlignment="1">
      <alignment horizontal="justify" vertical="center" wrapText="1"/>
    </xf>
    <xf numFmtId="49" fontId="13" fillId="0" borderId="11" xfId="0" applyNumberFormat="1" applyFont="1" applyBorder="1" applyAlignment="1">
      <alignment horizontal="center" vertical="center"/>
    </xf>
    <xf numFmtId="49" fontId="13" fillId="0" borderId="12" xfId="0" applyNumberFormat="1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164" fontId="13" fillId="0" borderId="9" xfId="0" applyNumberFormat="1" applyFont="1" applyBorder="1" applyAlignment="1">
      <alignment horizontal="center" vertical="top"/>
    </xf>
    <xf numFmtId="164" fontId="13" fillId="0" borderId="14" xfId="0" applyNumberFormat="1" applyFont="1" applyBorder="1" applyAlignment="1">
      <alignment horizontal="center" vertical="top"/>
    </xf>
    <xf numFmtId="164" fontId="13" fillId="0" borderId="10" xfId="0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justify" vertical="center" wrapText="1"/>
    </xf>
    <xf numFmtId="164" fontId="2" fillId="0" borderId="3" xfId="0" applyNumberFormat="1" applyFont="1" applyBorder="1" applyAlignment="1">
      <alignment horizontal="justify" vertical="top" wrapText="1"/>
    </xf>
    <xf numFmtId="164" fontId="2" fillId="0" borderId="4" xfId="0" applyNumberFormat="1" applyFont="1" applyBorder="1" applyAlignment="1">
      <alignment horizontal="justify" vertical="top" wrapText="1"/>
    </xf>
    <xf numFmtId="164" fontId="2" fillId="0" borderId="7" xfId="0" applyNumberFormat="1" applyFont="1" applyBorder="1" applyAlignment="1">
      <alignment horizontal="justify" vertical="top" wrapText="1"/>
    </xf>
    <xf numFmtId="164" fontId="2" fillId="0" borderId="8" xfId="0" applyNumberFormat="1" applyFont="1" applyBorder="1" applyAlignment="1">
      <alignment horizontal="justify" vertical="top" wrapText="1"/>
    </xf>
    <xf numFmtId="0" fontId="1" fillId="0" borderId="9" xfId="0" applyFont="1" applyBorder="1" applyAlignment="1">
      <alignment horizontal="justify" vertical="top" wrapText="1"/>
    </xf>
    <xf numFmtId="0" fontId="1" fillId="0" borderId="10" xfId="0" applyFont="1" applyBorder="1" applyAlignment="1">
      <alignment horizontal="justify" vertical="top" wrapText="1"/>
    </xf>
    <xf numFmtId="49" fontId="1" fillId="0" borderId="1" xfId="0" applyNumberFormat="1" applyFont="1" applyBorder="1" applyAlignment="1">
      <alignment horizontal="left" vertical="top"/>
    </xf>
    <xf numFmtId="49" fontId="1" fillId="0" borderId="1" xfId="0" applyNumberFormat="1" applyFont="1" applyBorder="1" applyAlignment="1">
      <alignment horizontal="justify" vertical="center" wrapText="1"/>
    </xf>
    <xf numFmtId="0" fontId="13" fillId="0" borderId="1" xfId="0" applyFont="1" applyBorder="1" applyAlignment="1">
      <alignment horizontal="left" vertical="center" wrapText="1"/>
    </xf>
    <xf numFmtId="0" fontId="14" fillId="0" borderId="15" xfId="0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164" fontId="1" fillId="0" borderId="9" xfId="0" applyNumberFormat="1" applyFont="1" applyBorder="1" applyAlignment="1">
      <alignment horizontal="center" vertical="top" wrapText="1"/>
    </xf>
    <xf numFmtId="164" fontId="1" fillId="0" borderId="14" xfId="0" applyNumberFormat="1" applyFont="1" applyBorder="1" applyAlignment="1">
      <alignment horizontal="center" vertical="top" wrapText="1"/>
    </xf>
    <xf numFmtId="164" fontId="1" fillId="0" borderId="10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justify" vertical="top"/>
    </xf>
    <xf numFmtId="164" fontId="1" fillId="0" borderId="1" xfId="0" applyNumberFormat="1" applyFont="1" applyBorder="1" applyAlignment="1">
      <alignment horizontal="center" vertical="top"/>
    </xf>
    <xf numFmtId="164" fontId="17" fillId="3" borderId="1" xfId="0" applyNumberFormat="1" applyFont="1" applyFill="1" applyBorder="1" applyAlignment="1">
      <alignment horizontal="left" vertical="top" wrapText="1"/>
    </xf>
    <xf numFmtId="164" fontId="17" fillId="3" borderId="1" xfId="0" applyNumberFormat="1" applyFont="1" applyFill="1" applyBorder="1" applyAlignment="1">
      <alignment horizontal="left" vertical="center" wrapText="1"/>
    </xf>
    <xf numFmtId="164" fontId="13" fillId="0" borderId="5" xfId="0" applyNumberFormat="1" applyFont="1" applyBorder="1" applyAlignment="1">
      <alignment horizontal="center" vertical="top" wrapText="1"/>
    </xf>
    <xf numFmtId="164" fontId="13" fillId="0" borderId="0" xfId="0" applyNumberFormat="1" applyFont="1" applyAlignment="1">
      <alignment horizontal="center" vertical="top" wrapText="1"/>
    </xf>
    <xf numFmtId="164" fontId="13" fillId="0" borderId="6" xfId="0" applyNumberFormat="1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left" vertical="top" wrapText="1"/>
    </xf>
    <xf numFmtId="164" fontId="1" fillId="0" borderId="1" xfId="0" applyNumberFormat="1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0"/>
  <sheetViews>
    <sheetView tabSelected="1" zoomScale="80" zoomScaleNormal="80" zoomScaleSheetLayoutView="100" workbookViewId="0">
      <selection activeCell="T4" sqref="T4:U4"/>
    </sheetView>
  </sheetViews>
  <sheetFormatPr defaultColWidth="9.140625" defaultRowHeight="12.75" x14ac:dyDescent="0.2"/>
  <cols>
    <col min="1" max="1" width="9" style="1" customWidth="1"/>
    <col min="2" max="2" width="27.28515625" style="1" customWidth="1"/>
    <col min="3" max="3" width="9.7109375" style="1" customWidth="1"/>
    <col min="4" max="4" width="11.5703125" style="1" customWidth="1"/>
    <col min="5" max="5" width="9.85546875" style="16" customWidth="1"/>
    <col min="6" max="6" width="8.7109375" style="16" customWidth="1"/>
    <col min="7" max="7" width="9" style="16" customWidth="1"/>
    <col min="8" max="8" width="8.5703125" style="16" customWidth="1"/>
    <col min="9" max="9" width="9.140625" style="16" customWidth="1"/>
    <col min="10" max="10" width="8.42578125" style="23" customWidth="1"/>
    <col min="11" max="11" width="8.28515625" style="16" customWidth="1"/>
    <col min="12" max="12" width="8" style="16" customWidth="1"/>
    <col min="13" max="13" width="9.42578125" style="23" customWidth="1"/>
    <col min="14" max="14" width="8.85546875" style="23" customWidth="1"/>
    <col min="15" max="15" width="8.5703125" style="80" customWidth="1"/>
    <col min="16" max="16" width="11.42578125" style="23" customWidth="1"/>
    <col min="17" max="17" width="12" style="23" customWidth="1"/>
    <col min="18" max="18" width="10.5703125" style="16" customWidth="1"/>
    <col min="19" max="19" width="15.140625" style="1" customWidth="1"/>
    <col min="20" max="20" width="20.28515625" style="1" customWidth="1"/>
    <col min="21" max="21" width="48.5703125" style="1" customWidth="1"/>
    <col min="22" max="27" width="9.140625" style="1"/>
    <col min="28" max="28" width="9.140625" style="1" customWidth="1"/>
    <col min="29" max="16384" width="9.140625" style="1"/>
  </cols>
  <sheetData>
    <row r="1" spans="1:21" ht="17.25" customHeight="1" x14ac:dyDescent="0.2">
      <c r="J1" s="16"/>
      <c r="T1" s="87" t="s">
        <v>159</v>
      </c>
      <c r="U1" s="87"/>
    </row>
    <row r="2" spans="1:21" ht="17.25" customHeight="1" x14ac:dyDescent="0.2">
      <c r="J2" s="16"/>
      <c r="T2" s="88" t="s">
        <v>157</v>
      </c>
      <c r="U2" s="88"/>
    </row>
    <row r="3" spans="1:21" ht="17.25" customHeight="1" x14ac:dyDescent="0.2">
      <c r="J3" s="16"/>
      <c r="T3" s="88" t="s">
        <v>158</v>
      </c>
      <c r="U3" s="88"/>
    </row>
    <row r="4" spans="1:21" ht="17.25" customHeight="1" x14ac:dyDescent="0.2">
      <c r="J4" s="16"/>
      <c r="T4" s="199" t="s">
        <v>161</v>
      </c>
      <c r="U4" s="199"/>
    </row>
    <row r="5" spans="1:21" ht="17.25" customHeight="1" x14ac:dyDescent="0.2">
      <c r="J5" s="16"/>
      <c r="T5" s="89"/>
      <c r="U5" s="89"/>
    </row>
    <row r="6" spans="1:21" ht="17.25" customHeight="1" x14ac:dyDescent="0.25">
      <c r="J6" s="16"/>
      <c r="K6" s="18" t="s">
        <v>39</v>
      </c>
      <c r="L6" s="18"/>
      <c r="M6" s="27"/>
      <c r="N6" s="27"/>
      <c r="O6" s="81"/>
      <c r="P6" s="27"/>
      <c r="Q6" s="27"/>
      <c r="R6" s="19"/>
      <c r="S6" s="4"/>
      <c r="T6" s="88" t="s">
        <v>160</v>
      </c>
      <c r="U6" s="88"/>
    </row>
    <row r="7" spans="1:21" ht="66.75" hidden="1" customHeight="1" x14ac:dyDescent="0.3">
      <c r="J7" s="16"/>
      <c r="K7" s="19"/>
      <c r="L7" s="19"/>
      <c r="M7" s="28"/>
      <c r="N7" s="28"/>
      <c r="O7" s="82"/>
      <c r="P7" s="28"/>
      <c r="Q7" s="28"/>
      <c r="R7" s="19"/>
      <c r="S7" s="4"/>
      <c r="T7" s="5"/>
      <c r="U7" s="5"/>
    </row>
    <row r="8" spans="1:21" ht="144.75" hidden="1" customHeight="1" x14ac:dyDescent="0.3">
      <c r="J8" s="16"/>
      <c r="K8" s="19"/>
      <c r="L8" s="19"/>
      <c r="M8" s="28"/>
      <c r="N8" s="28"/>
      <c r="O8" s="82"/>
      <c r="P8" s="28"/>
      <c r="Q8" s="28"/>
      <c r="R8" s="19"/>
      <c r="S8" s="4"/>
      <c r="T8" s="5"/>
      <c r="U8" s="5"/>
    </row>
    <row r="9" spans="1:21" ht="23.25" customHeight="1" x14ac:dyDescent="0.2">
      <c r="A9" s="117" t="s">
        <v>27</v>
      </c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</row>
    <row r="10" spans="1:21" x14ac:dyDescent="0.2">
      <c r="A10" s="2"/>
      <c r="B10" s="2"/>
      <c r="C10" s="2"/>
      <c r="D10" s="2"/>
      <c r="E10" s="17"/>
      <c r="F10" s="17"/>
      <c r="G10" s="17"/>
      <c r="H10" s="17"/>
      <c r="I10" s="17"/>
      <c r="J10" s="17"/>
      <c r="K10" s="17"/>
      <c r="L10" s="17"/>
      <c r="R10" s="17"/>
      <c r="S10" s="2"/>
      <c r="T10" s="128"/>
      <c r="U10" s="128"/>
    </row>
    <row r="11" spans="1:21" ht="24.75" customHeight="1" x14ac:dyDescent="0.2">
      <c r="A11" s="90" t="s">
        <v>2</v>
      </c>
      <c r="B11" s="90" t="s">
        <v>3</v>
      </c>
      <c r="C11" s="118" t="s">
        <v>0</v>
      </c>
      <c r="D11" s="90" t="s">
        <v>1</v>
      </c>
      <c r="E11" s="129" t="s">
        <v>108</v>
      </c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1"/>
      <c r="S11" s="111" t="s">
        <v>40</v>
      </c>
      <c r="T11" s="112"/>
      <c r="U11" s="90" t="s">
        <v>33</v>
      </c>
    </row>
    <row r="12" spans="1:21" ht="40.5" customHeight="1" x14ac:dyDescent="0.2">
      <c r="A12" s="90"/>
      <c r="B12" s="90"/>
      <c r="C12" s="118"/>
      <c r="D12" s="90"/>
      <c r="E12" s="24">
        <v>2015</v>
      </c>
      <c r="F12" s="24">
        <v>2016</v>
      </c>
      <c r="G12" s="24">
        <v>2017</v>
      </c>
      <c r="H12" s="25">
        <v>2018</v>
      </c>
      <c r="I12" s="25">
        <v>2019</v>
      </c>
      <c r="J12" s="26">
        <v>2020</v>
      </c>
      <c r="K12" s="25">
        <v>2021</v>
      </c>
      <c r="L12" s="25">
        <v>2022</v>
      </c>
      <c r="M12" s="45">
        <v>2023</v>
      </c>
      <c r="N12" s="45">
        <v>2024</v>
      </c>
      <c r="O12" s="83">
        <v>2025</v>
      </c>
      <c r="P12" s="45" t="s">
        <v>133</v>
      </c>
      <c r="Q12" s="45" t="s">
        <v>134</v>
      </c>
      <c r="R12" s="15" t="s">
        <v>4</v>
      </c>
      <c r="S12" s="113"/>
      <c r="T12" s="114"/>
      <c r="U12" s="90"/>
    </row>
    <row r="13" spans="1:21" s="9" customFormat="1" ht="18.75" customHeight="1" x14ac:dyDescent="0.2">
      <c r="A13" s="7">
        <v>1</v>
      </c>
      <c r="B13" s="6">
        <v>2</v>
      </c>
      <c r="C13" s="6">
        <v>3</v>
      </c>
      <c r="D13" s="6">
        <v>4</v>
      </c>
      <c r="E13" s="20">
        <v>5</v>
      </c>
      <c r="F13" s="20">
        <v>6</v>
      </c>
      <c r="G13" s="20">
        <v>7</v>
      </c>
      <c r="H13" s="21">
        <v>8</v>
      </c>
      <c r="I13" s="21">
        <v>9</v>
      </c>
      <c r="J13" s="22">
        <v>10</v>
      </c>
      <c r="K13" s="21">
        <v>11</v>
      </c>
      <c r="L13" s="21">
        <v>12</v>
      </c>
      <c r="M13" s="46">
        <v>13</v>
      </c>
      <c r="N13" s="46">
        <v>14</v>
      </c>
      <c r="O13" s="64">
        <v>15</v>
      </c>
      <c r="P13" s="46">
        <v>16</v>
      </c>
      <c r="Q13" s="46"/>
      <c r="R13" s="21">
        <v>17</v>
      </c>
      <c r="S13" s="148">
        <v>18</v>
      </c>
      <c r="T13" s="149"/>
      <c r="U13" s="6">
        <v>19</v>
      </c>
    </row>
    <row r="14" spans="1:21" s="34" customFormat="1" ht="33" customHeight="1" x14ac:dyDescent="0.2">
      <c r="A14" s="127" t="s">
        <v>63</v>
      </c>
      <c r="B14" s="136" t="s">
        <v>46</v>
      </c>
      <c r="C14" s="137" t="s">
        <v>142</v>
      </c>
      <c r="D14" s="36" t="s">
        <v>34</v>
      </c>
      <c r="E14" s="33">
        <f>E16++E18+E20</f>
        <v>0</v>
      </c>
      <c r="F14" s="33">
        <f t="shared" ref="F14:N14" si="0">F16++F18+F20</f>
        <v>0</v>
      </c>
      <c r="G14" s="33">
        <f t="shared" si="0"/>
        <v>0</v>
      </c>
      <c r="H14" s="33">
        <f t="shared" si="0"/>
        <v>4745.2</v>
      </c>
      <c r="I14" s="33">
        <f t="shared" si="0"/>
        <v>6556.7999999999993</v>
      </c>
      <c r="J14" s="33">
        <f t="shared" si="0"/>
        <v>5631.3</v>
      </c>
      <c r="K14" s="33">
        <f t="shared" si="0"/>
        <v>5896.1</v>
      </c>
      <c r="L14" s="33">
        <f t="shared" si="0"/>
        <v>7227.3</v>
      </c>
      <c r="M14" s="47">
        <f t="shared" si="0"/>
        <v>8832.5059999999994</v>
      </c>
      <c r="N14" s="48">
        <f t="shared" si="0"/>
        <v>10617.1</v>
      </c>
      <c r="O14" s="84">
        <f>O16+O18+O20</f>
        <v>11869.9</v>
      </c>
      <c r="P14" s="48">
        <f>P16++P18+P20</f>
        <v>11592.4</v>
      </c>
      <c r="Q14" s="48">
        <f>Q16++Q18+Q20</f>
        <v>11592.4</v>
      </c>
      <c r="R14" s="33">
        <f>SUM(E14:Q14)</f>
        <v>84561.005999999994</v>
      </c>
      <c r="S14" s="142"/>
      <c r="T14" s="143"/>
      <c r="U14" s="144"/>
    </row>
    <row r="15" spans="1:21" s="34" customFormat="1" ht="42" customHeight="1" x14ac:dyDescent="0.2">
      <c r="A15" s="127"/>
      <c r="B15" s="136"/>
      <c r="C15" s="137"/>
      <c r="D15" s="36" t="s">
        <v>35</v>
      </c>
      <c r="E15" s="33">
        <f>E17+E19+E21</f>
        <v>0</v>
      </c>
      <c r="F15" s="33">
        <f t="shared" ref="F15:Q15" si="1">F17+F19+F21</f>
        <v>0</v>
      </c>
      <c r="G15" s="33">
        <f t="shared" si="1"/>
        <v>0</v>
      </c>
      <c r="H15" s="33">
        <f t="shared" si="1"/>
        <v>1321.9</v>
      </c>
      <c r="I15" s="33">
        <f t="shared" si="1"/>
        <v>592</v>
      </c>
      <c r="J15" s="33">
        <f t="shared" si="1"/>
        <v>2042.6</v>
      </c>
      <c r="K15" s="33">
        <f t="shared" si="1"/>
        <v>0</v>
      </c>
      <c r="L15" s="33">
        <f t="shared" si="1"/>
        <v>27.6</v>
      </c>
      <c r="M15" s="47">
        <f t="shared" si="1"/>
        <v>697.1</v>
      </c>
      <c r="N15" s="48">
        <f t="shared" si="1"/>
        <v>628.6</v>
      </c>
      <c r="O15" s="84">
        <f t="shared" si="1"/>
        <v>0</v>
      </c>
      <c r="P15" s="48">
        <f t="shared" si="1"/>
        <v>0</v>
      </c>
      <c r="Q15" s="48">
        <f t="shared" si="1"/>
        <v>0</v>
      </c>
      <c r="R15" s="33">
        <f>SUM(E15:Q15)</f>
        <v>5309.8</v>
      </c>
      <c r="S15" s="145"/>
      <c r="T15" s="146"/>
      <c r="U15" s="147"/>
    </row>
    <row r="16" spans="1:21" ht="30.75" customHeight="1" x14ac:dyDescent="0.2">
      <c r="A16" s="138" t="s">
        <v>9</v>
      </c>
      <c r="B16" s="163" t="s">
        <v>6</v>
      </c>
      <c r="C16" s="119" t="s">
        <v>142</v>
      </c>
      <c r="D16" s="3" t="s">
        <v>34</v>
      </c>
      <c r="E16" s="20">
        <v>0</v>
      </c>
      <c r="F16" s="20">
        <v>0</v>
      </c>
      <c r="G16" s="20">
        <v>0</v>
      </c>
      <c r="H16" s="21">
        <v>4686.8</v>
      </c>
      <c r="I16" s="20">
        <v>5278.5</v>
      </c>
      <c r="J16" s="21">
        <v>4714.5</v>
      </c>
      <c r="K16" s="21">
        <v>5170</v>
      </c>
      <c r="L16" s="21">
        <v>5619.8</v>
      </c>
      <c r="M16" s="49">
        <f>7258.3</f>
        <v>7258.3</v>
      </c>
      <c r="N16" s="46">
        <v>10617.1</v>
      </c>
      <c r="O16" s="64">
        <v>11869.9</v>
      </c>
      <c r="P16" s="46">
        <f>11592.4</f>
        <v>11592.4</v>
      </c>
      <c r="Q16" s="46">
        <v>11592.4</v>
      </c>
      <c r="R16" s="21">
        <f>SUM(E16:Q16)</f>
        <v>78399.7</v>
      </c>
      <c r="S16" s="92" t="s">
        <v>99</v>
      </c>
      <c r="T16" s="93"/>
      <c r="U16" s="29" t="s">
        <v>49</v>
      </c>
    </row>
    <row r="17" spans="1:21" ht="29.25" customHeight="1" x14ac:dyDescent="0.2">
      <c r="A17" s="139"/>
      <c r="B17" s="164"/>
      <c r="C17" s="120"/>
      <c r="D17" s="3" t="s">
        <v>35</v>
      </c>
      <c r="E17" s="20">
        <v>0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49">
        <v>697.1</v>
      </c>
      <c r="N17" s="46">
        <v>0</v>
      </c>
      <c r="O17" s="64">
        <v>0</v>
      </c>
      <c r="P17" s="46">
        <v>0</v>
      </c>
      <c r="Q17" s="46">
        <v>0</v>
      </c>
      <c r="R17" s="21">
        <f t="shared" ref="R17:R21" si="2">SUM(E17:Q17)</f>
        <v>697.1</v>
      </c>
      <c r="S17" s="109"/>
      <c r="T17" s="110"/>
      <c r="U17" s="29"/>
    </row>
    <row r="18" spans="1:21" ht="37.5" customHeight="1" x14ac:dyDescent="0.2">
      <c r="A18" s="10" t="s">
        <v>64</v>
      </c>
      <c r="B18" s="11" t="s">
        <v>32</v>
      </c>
      <c r="C18" s="58" t="s">
        <v>142</v>
      </c>
      <c r="D18" s="3" t="s">
        <v>34</v>
      </c>
      <c r="E18" s="20">
        <v>0</v>
      </c>
      <c r="F18" s="20">
        <v>0</v>
      </c>
      <c r="G18" s="20">
        <v>0</v>
      </c>
      <c r="H18" s="21">
        <v>0</v>
      </c>
      <c r="I18" s="21">
        <v>1223.9000000000001</v>
      </c>
      <c r="J18" s="21">
        <v>837.8</v>
      </c>
      <c r="K18" s="21">
        <v>726.1</v>
      </c>
      <c r="L18" s="21">
        <v>1607.5</v>
      </c>
      <c r="M18" s="49">
        <f>652.3-652.3+1574206/1000</f>
        <v>1574.2059999999999</v>
      </c>
      <c r="N18" s="46">
        <v>0</v>
      </c>
      <c r="O18" s="64">
        <v>0</v>
      </c>
      <c r="P18" s="46">
        <v>0</v>
      </c>
      <c r="Q18" s="46">
        <v>0</v>
      </c>
      <c r="R18" s="21">
        <f t="shared" si="2"/>
        <v>5969.5059999999994</v>
      </c>
      <c r="S18" s="109"/>
      <c r="T18" s="110"/>
      <c r="U18" s="29" t="s">
        <v>50</v>
      </c>
    </row>
    <row r="19" spans="1:21" ht="97.5" customHeight="1" x14ac:dyDescent="0.2">
      <c r="A19" s="10" t="s">
        <v>65</v>
      </c>
      <c r="B19" s="11" t="s">
        <v>7</v>
      </c>
      <c r="C19" s="58" t="s">
        <v>142</v>
      </c>
      <c r="D19" s="3" t="s">
        <v>35</v>
      </c>
      <c r="E19" s="20">
        <v>0</v>
      </c>
      <c r="F19" s="20">
        <v>0</v>
      </c>
      <c r="G19" s="20">
        <v>0</v>
      </c>
      <c r="H19" s="21">
        <v>110.9</v>
      </c>
      <c r="I19" s="20">
        <v>34.9</v>
      </c>
      <c r="J19" s="21">
        <v>1022.5</v>
      </c>
      <c r="K19" s="21">
        <v>0</v>
      </c>
      <c r="L19" s="21">
        <v>27.6</v>
      </c>
      <c r="M19" s="46">
        <v>0</v>
      </c>
      <c r="N19" s="46">
        <v>0</v>
      </c>
      <c r="O19" s="64">
        <v>0</v>
      </c>
      <c r="P19" s="46">
        <v>0</v>
      </c>
      <c r="Q19" s="46">
        <v>0</v>
      </c>
      <c r="R19" s="21">
        <f t="shared" si="2"/>
        <v>1195.8999999999999</v>
      </c>
      <c r="S19" s="94"/>
      <c r="T19" s="95"/>
      <c r="U19" s="29"/>
    </row>
    <row r="20" spans="1:21" ht="188.25" customHeight="1" x14ac:dyDescent="0.2">
      <c r="A20" s="132" t="s">
        <v>66</v>
      </c>
      <c r="B20" s="134" t="s">
        <v>5</v>
      </c>
      <c r="C20" s="119" t="s">
        <v>142</v>
      </c>
      <c r="D20" s="3" t="s">
        <v>34</v>
      </c>
      <c r="E20" s="20">
        <v>0</v>
      </c>
      <c r="F20" s="20">
        <v>0</v>
      </c>
      <c r="G20" s="20">
        <v>0</v>
      </c>
      <c r="H20" s="21">
        <v>58.4</v>
      </c>
      <c r="I20" s="21">
        <v>54.4</v>
      </c>
      <c r="J20" s="21">
        <v>79</v>
      </c>
      <c r="K20" s="21">
        <v>0</v>
      </c>
      <c r="L20" s="21">
        <v>0</v>
      </c>
      <c r="M20" s="46">
        <v>0</v>
      </c>
      <c r="N20" s="46">
        <v>0</v>
      </c>
      <c r="O20" s="64">
        <v>0</v>
      </c>
      <c r="P20" s="46">
        <v>0</v>
      </c>
      <c r="Q20" s="46">
        <v>0</v>
      </c>
      <c r="R20" s="21">
        <f t="shared" si="2"/>
        <v>191.8</v>
      </c>
      <c r="S20" s="92" t="s">
        <v>99</v>
      </c>
      <c r="T20" s="93"/>
      <c r="U20" s="115" t="s">
        <v>51</v>
      </c>
    </row>
    <row r="21" spans="1:21" ht="151.5" customHeight="1" x14ac:dyDescent="0.2">
      <c r="A21" s="133"/>
      <c r="B21" s="135"/>
      <c r="C21" s="120"/>
      <c r="D21" s="3" t="s">
        <v>36</v>
      </c>
      <c r="E21" s="20">
        <v>0</v>
      </c>
      <c r="F21" s="20">
        <v>0</v>
      </c>
      <c r="G21" s="20">
        <v>0</v>
      </c>
      <c r="H21" s="21">
        <v>1211</v>
      </c>
      <c r="I21" s="21">
        <v>557.1</v>
      </c>
      <c r="J21" s="21">
        <v>1020.1</v>
      </c>
      <c r="K21" s="21">
        <v>0</v>
      </c>
      <c r="L21" s="21">
        <v>0</v>
      </c>
      <c r="M21" s="46">
        <v>0</v>
      </c>
      <c r="N21" s="46">
        <v>628.6</v>
      </c>
      <c r="O21" s="64">
        <v>0</v>
      </c>
      <c r="P21" s="46">
        <v>0</v>
      </c>
      <c r="Q21" s="46">
        <v>0</v>
      </c>
      <c r="R21" s="21">
        <f t="shared" si="2"/>
        <v>3416.7999999999997</v>
      </c>
      <c r="S21" s="94"/>
      <c r="T21" s="95"/>
      <c r="U21" s="116"/>
    </row>
    <row r="22" spans="1:21" s="34" customFormat="1" ht="36.75" customHeight="1" x14ac:dyDescent="0.2">
      <c r="A22" s="159" t="s">
        <v>67</v>
      </c>
      <c r="B22" s="157" t="s">
        <v>48</v>
      </c>
      <c r="C22" s="161" t="s">
        <v>143</v>
      </c>
      <c r="D22" s="36" t="s">
        <v>34</v>
      </c>
      <c r="E22" s="33">
        <f t="shared" ref="E22:Q22" si="3">E24+E26</f>
        <v>0</v>
      </c>
      <c r="F22" s="33">
        <f t="shared" si="3"/>
        <v>0</v>
      </c>
      <c r="G22" s="33">
        <f t="shared" si="3"/>
        <v>0</v>
      </c>
      <c r="H22" s="33">
        <f t="shared" si="3"/>
        <v>0</v>
      </c>
      <c r="I22" s="33">
        <f t="shared" si="3"/>
        <v>0</v>
      </c>
      <c r="J22" s="33">
        <f t="shared" si="3"/>
        <v>0</v>
      </c>
      <c r="K22" s="33">
        <f t="shared" si="3"/>
        <v>0</v>
      </c>
      <c r="L22" s="33">
        <f t="shared" si="3"/>
        <v>0</v>
      </c>
      <c r="M22" s="47">
        <f t="shared" si="3"/>
        <v>0</v>
      </c>
      <c r="N22" s="48">
        <f t="shared" si="3"/>
        <v>0</v>
      </c>
      <c r="O22" s="84">
        <f t="shared" si="3"/>
        <v>0</v>
      </c>
      <c r="P22" s="48">
        <f t="shared" si="3"/>
        <v>0</v>
      </c>
      <c r="Q22" s="48">
        <f t="shared" si="3"/>
        <v>0</v>
      </c>
      <c r="R22" s="33">
        <f t="shared" ref="R22:R28" si="4">SUM(E22:Q22)</f>
        <v>0</v>
      </c>
      <c r="S22" s="150"/>
      <c r="T22" s="151"/>
      <c r="U22" s="152"/>
    </row>
    <row r="23" spans="1:21" s="34" customFormat="1" ht="36.75" customHeight="1" x14ac:dyDescent="0.2">
      <c r="A23" s="160"/>
      <c r="B23" s="158"/>
      <c r="C23" s="162"/>
      <c r="D23" s="36" t="s">
        <v>35</v>
      </c>
      <c r="E23" s="32">
        <f>E27+E25</f>
        <v>0</v>
      </c>
      <c r="F23" s="32">
        <f t="shared" ref="F23:Q23" si="5">F27+F25</f>
        <v>0</v>
      </c>
      <c r="G23" s="32">
        <f t="shared" si="5"/>
        <v>0</v>
      </c>
      <c r="H23" s="32">
        <f t="shared" si="5"/>
        <v>0</v>
      </c>
      <c r="I23" s="32">
        <f t="shared" si="5"/>
        <v>0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50">
        <f t="shared" si="5"/>
        <v>150</v>
      </c>
      <c r="N23" s="51">
        <f t="shared" si="5"/>
        <v>300</v>
      </c>
      <c r="O23" s="85">
        <f t="shared" si="5"/>
        <v>0</v>
      </c>
      <c r="P23" s="51">
        <f t="shared" si="5"/>
        <v>0</v>
      </c>
      <c r="Q23" s="51">
        <f t="shared" si="5"/>
        <v>0</v>
      </c>
      <c r="R23" s="33">
        <f t="shared" si="4"/>
        <v>450</v>
      </c>
      <c r="S23" s="153"/>
      <c r="T23" s="154"/>
      <c r="U23" s="155"/>
    </row>
    <row r="24" spans="1:21" ht="165" customHeight="1" x14ac:dyDescent="0.2">
      <c r="A24" s="138" t="s">
        <v>68</v>
      </c>
      <c r="B24" s="163" t="s">
        <v>12</v>
      </c>
      <c r="C24" s="119" t="s">
        <v>143</v>
      </c>
      <c r="D24" s="3" t="s">
        <v>34</v>
      </c>
      <c r="E24" s="20">
        <v>0</v>
      </c>
      <c r="F24" s="20">
        <v>0</v>
      </c>
      <c r="G24" s="20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46">
        <v>0</v>
      </c>
      <c r="N24" s="46">
        <v>0</v>
      </c>
      <c r="O24" s="64">
        <v>0</v>
      </c>
      <c r="P24" s="46">
        <v>0</v>
      </c>
      <c r="Q24" s="46">
        <v>0</v>
      </c>
      <c r="R24" s="21">
        <f t="shared" si="4"/>
        <v>0</v>
      </c>
      <c r="S24" s="98" t="s">
        <v>99</v>
      </c>
      <c r="T24" s="99"/>
      <c r="U24" s="30" t="s">
        <v>52</v>
      </c>
    </row>
    <row r="25" spans="1:21" ht="39.75" customHeight="1" x14ac:dyDescent="0.2">
      <c r="A25" s="139"/>
      <c r="B25" s="164"/>
      <c r="C25" s="120"/>
      <c r="D25" s="3" t="s">
        <v>138</v>
      </c>
      <c r="E25" s="20">
        <v>0</v>
      </c>
      <c r="F25" s="20">
        <v>0</v>
      </c>
      <c r="G25" s="20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46">
        <v>0</v>
      </c>
      <c r="N25" s="46">
        <v>300</v>
      </c>
      <c r="O25" s="64">
        <v>0</v>
      </c>
      <c r="P25" s="46">
        <v>0</v>
      </c>
      <c r="Q25" s="46">
        <v>0</v>
      </c>
      <c r="R25" s="21"/>
      <c r="S25" s="43"/>
      <c r="T25" s="44"/>
      <c r="U25" s="30"/>
    </row>
    <row r="26" spans="1:21" ht="138" customHeight="1" x14ac:dyDescent="0.2">
      <c r="A26" s="138" t="s">
        <v>69</v>
      </c>
      <c r="B26" s="140" t="s">
        <v>41</v>
      </c>
      <c r="C26" s="119" t="s">
        <v>143</v>
      </c>
      <c r="D26" s="3" t="s">
        <v>34</v>
      </c>
      <c r="E26" s="20">
        <v>0</v>
      </c>
      <c r="F26" s="20">
        <v>0</v>
      </c>
      <c r="G26" s="20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46">
        <v>0</v>
      </c>
      <c r="N26" s="46">
        <v>0</v>
      </c>
      <c r="O26" s="64">
        <v>0</v>
      </c>
      <c r="P26" s="46">
        <v>0</v>
      </c>
      <c r="Q26" s="46">
        <v>0</v>
      </c>
      <c r="R26" s="21">
        <f t="shared" si="4"/>
        <v>0</v>
      </c>
      <c r="S26" s="98" t="s">
        <v>102</v>
      </c>
      <c r="T26" s="99"/>
      <c r="U26" s="30"/>
    </row>
    <row r="27" spans="1:21" ht="51.75" customHeight="1" x14ac:dyDescent="0.2">
      <c r="A27" s="139"/>
      <c r="B27" s="141"/>
      <c r="C27" s="120"/>
      <c r="D27" s="3" t="s">
        <v>35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46">
        <f>50-50+103690/1000+46310/1000</f>
        <v>150</v>
      </c>
      <c r="N27" s="46">
        <v>0</v>
      </c>
      <c r="O27" s="64">
        <v>0</v>
      </c>
      <c r="P27" s="46">
        <v>0</v>
      </c>
      <c r="Q27" s="46">
        <v>0</v>
      </c>
      <c r="R27" s="21">
        <f t="shared" si="4"/>
        <v>150</v>
      </c>
      <c r="S27" s="13"/>
      <c r="T27" s="14"/>
      <c r="U27" s="30"/>
    </row>
    <row r="28" spans="1:21" s="34" customFormat="1" ht="26.25" customHeight="1" x14ac:dyDescent="0.2">
      <c r="A28" s="127" t="s">
        <v>70</v>
      </c>
      <c r="B28" s="136" t="s">
        <v>47</v>
      </c>
      <c r="C28" s="137" t="s">
        <v>143</v>
      </c>
      <c r="D28" s="36" t="s">
        <v>34</v>
      </c>
      <c r="E28" s="33">
        <f>E31</f>
        <v>800</v>
      </c>
      <c r="F28" s="33">
        <f t="shared" ref="F28:Q28" si="6">F31</f>
        <v>0</v>
      </c>
      <c r="G28" s="33">
        <f t="shared" si="6"/>
        <v>0</v>
      </c>
      <c r="H28" s="33">
        <f t="shared" si="6"/>
        <v>0</v>
      </c>
      <c r="I28" s="33">
        <f t="shared" si="6"/>
        <v>659.9</v>
      </c>
      <c r="J28" s="33">
        <f t="shared" si="6"/>
        <v>0</v>
      </c>
      <c r="K28" s="33">
        <f t="shared" si="6"/>
        <v>412.9</v>
      </c>
      <c r="L28" s="33">
        <f t="shared" si="6"/>
        <v>122.6</v>
      </c>
      <c r="M28" s="47">
        <f t="shared" si="6"/>
        <v>149.5</v>
      </c>
      <c r="N28" s="48">
        <f t="shared" si="6"/>
        <v>324.3</v>
      </c>
      <c r="O28" s="84">
        <f t="shared" si="6"/>
        <v>0</v>
      </c>
      <c r="P28" s="48">
        <f t="shared" si="6"/>
        <v>0</v>
      </c>
      <c r="Q28" s="48">
        <f t="shared" si="6"/>
        <v>0</v>
      </c>
      <c r="R28" s="33">
        <f t="shared" si="4"/>
        <v>2469.2000000000003</v>
      </c>
      <c r="S28" s="121"/>
      <c r="T28" s="122"/>
      <c r="U28" s="107" t="s">
        <v>53</v>
      </c>
    </row>
    <row r="29" spans="1:21" s="34" customFormat="1" ht="41.25" customHeight="1" x14ac:dyDescent="0.2">
      <c r="A29" s="127"/>
      <c r="B29" s="136"/>
      <c r="C29" s="137"/>
      <c r="D29" s="36" t="s">
        <v>37</v>
      </c>
      <c r="E29" s="33">
        <f>E32</f>
        <v>0</v>
      </c>
      <c r="F29" s="33">
        <f t="shared" ref="F29:Q29" si="7">F32</f>
        <v>0</v>
      </c>
      <c r="G29" s="33">
        <f t="shared" si="7"/>
        <v>0</v>
      </c>
      <c r="H29" s="33">
        <f t="shared" si="7"/>
        <v>148</v>
      </c>
      <c r="I29" s="33">
        <f t="shared" si="7"/>
        <v>331.8</v>
      </c>
      <c r="J29" s="33">
        <f t="shared" si="7"/>
        <v>0</v>
      </c>
      <c r="K29" s="33">
        <f t="shared" si="7"/>
        <v>0</v>
      </c>
      <c r="L29" s="33">
        <f t="shared" si="7"/>
        <v>0</v>
      </c>
      <c r="M29" s="47">
        <f t="shared" si="7"/>
        <v>0</v>
      </c>
      <c r="N29" s="48">
        <f t="shared" si="7"/>
        <v>0</v>
      </c>
      <c r="O29" s="84">
        <f t="shared" si="7"/>
        <v>0</v>
      </c>
      <c r="P29" s="48">
        <f t="shared" si="7"/>
        <v>0</v>
      </c>
      <c r="Q29" s="48">
        <f t="shared" si="7"/>
        <v>0</v>
      </c>
      <c r="R29" s="33">
        <f t="shared" ref="R29:R30" si="8">SUM(E29:Q29)</f>
        <v>479.8</v>
      </c>
      <c r="S29" s="123"/>
      <c r="T29" s="124"/>
      <c r="U29" s="107"/>
    </row>
    <row r="30" spans="1:21" s="34" customFormat="1" ht="33" customHeight="1" x14ac:dyDescent="0.2">
      <c r="A30" s="127"/>
      <c r="B30" s="136"/>
      <c r="C30" s="137"/>
      <c r="D30" s="36" t="s">
        <v>35</v>
      </c>
      <c r="E30" s="33">
        <f>E33+E34+E35</f>
        <v>1231.4000000000001</v>
      </c>
      <c r="F30" s="33">
        <f t="shared" ref="F30:Q30" si="9">F33+F34+F35</f>
        <v>2410</v>
      </c>
      <c r="G30" s="33">
        <f t="shared" si="9"/>
        <v>2570</v>
      </c>
      <c r="H30" s="33">
        <f t="shared" si="9"/>
        <v>22.5</v>
      </c>
      <c r="I30" s="33">
        <f t="shared" si="9"/>
        <v>2282</v>
      </c>
      <c r="J30" s="33">
        <f t="shared" si="9"/>
        <v>0</v>
      </c>
      <c r="K30" s="33">
        <f t="shared" si="9"/>
        <v>337</v>
      </c>
      <c r="L30" s="33">
        <f t="shared" si="9"/>
        <v>83.8</v>
      </c>
      <c r="M30" s="47">
        <f t="shared" si="9"/>
        <v>0</v>
      </c>
      <c r="N30" s="48">
        <f t="shared" si="9"/>
        <v>0</v>
      </c>
      <c r="O30" s="84">
        <f t="shared" si="9"/>
        <v>0</v>
      </c>
      <c r="P30" s="48">
        <f t="shared" si="9"/>
        <v>0</v>
      </c>
      <c r="Q30" s="48">
        <f t="shared" si="9"/>
        <v>0</v>
      </c>
      <c r="R30" s="33">
        <f t="shared" si="8"/>
        <v>8936.6999999999989</v>
      </c>
      <c r="S30" s="125"/>
      <c r="T30" s="126"/>
      <c r="U30" s="107"/>
    </row>
    <row r="31" spans="1:21" ht="30.75" customHeight="1" x14ac:dyDescent="0.2">
      <c r="A31" s="156" t="s">
        <v>71</v>
      </c>
      <c r="B31" s="168" t="s">
        <v>13</v>
      </c>
      <c r="C31" s="118" t="s">
        <v>143</v>
      </c>
      <c r="D31" s="3" t="s">
        <v>34</v>
      </c>
      <c r="E31" s="20">
        <v>800</v>
      </c>
      <c r="F31" s="20">
        <v>0</v>
      </c>
      <c r="G31" s="20">
        <v>0</v>
      </c>
      <c r="H31" s="21">
        <v>0</v>
      </c>
      <c r="I31" s="21">
        <v>659.9</v>
      </c>
      <c r="J31" s="21">
        <v>0</v>
      </c>
      <c r="K31" s="21">
        <v>412.9</v>
      </c>
      <c r="L31" s="21">
        <v>122.6</v>
      </c>
      <c r="M31" s="46">
        <f>149.5</f>
        <v>149.5</v>
      </c>
      <c r="N31" s="46">
        <v>324.3</v>
      </c>
      <c r="O31" s="64">
        <v>0</v>
      </c>
      <c r="P31" s="46">
        <v>0</v>
      </c>
      <c r="Q31" s="46">
        <v>0</v>
      </c>
      <c r="R31" s="21">
        <f t="shared" ref="R31:R36" si="10">SUM(E31:Q31)</f>
        <v>2469.2000000000003</v>
      </c>
      <c r="S31" s="92" t="s">
        <v>156</v>
      </c>
      <c r="T31" s="93"/>
      <c r="U31" s="106" t="s">
        <v>109</v>
      </c>
    </row>
    <row r="32" spans="1:21" ht="36" customHeight="1" x14ac:dyDescent="0.2">
      <c r="A32" s="156"/>
      <c r="B32" s="168"/>
      <c r="C32" s="118"/>
      <c r="D32" s="3" t="s">
        <v>38</v>
      </c>
      <c r="E32" s="21">
        <v>0</v>
      </c>
      <c r="F32" s="21">
        <v>0</v>
      </c>
      <c r="G32" s="21">
        <v>0</v>
      </c>
      <c r="H32" s="21">
        <v>148</v>
      </c>
      <c r="I32" s="21">
        <v>331.8</v>
      </c>
      <c r="J32" s="21">
        <v>0</v>
      </c>
      <c r="K32" s="21">
        <v>0</v>
      </c>
      <c r="L32" s="21">
        <f>-L282</f>
        <v>0</v>
      </c>
      <c r="M32" s="46">
        <v>0</v>
      </c>
      <c r="N32" s="46">
        <v>0</v>
      </c>
      <c r="O32" s="64">
        <v>0</v>
      </c>
      <c r="P32" s="46">
        <v>0</v>
      </c>
      <c r="Q32" s="46">
        <v>0</v>
      </c>
      <c r="R32" s="21">
        <f t="shared" si="10"/>
        <v>479.8</v>
      </c>
      <c r="S32" s="109"/>
      <c r="T32" s="110"/>
      <c r="U32" s="106"/>
    </row>
    <row r="33" spans="1:21" ht="211.5" customHeight="1" x14ac:dyDescent="0.2">
      <c r="A33" s="156"/>
      <c r="B33" s="168"/>
      <c r="C33" s="118"/>
      <c r="D33" s="3" t="s">
        <v>35</v>
      </c>
      <c r="E33" s="20">
        <v>281.39999999999998</v>
      </c>
      <c r="F33" s="20">
        <v>1400</v>
      </c>
      <c r="G33" s="20">
        <v>1500</v>
      </c>
      <c r="H33" s="21">
        <v>22.5</v>
      </c>
      <c r="I33" s="21">
        <v>1658.4</v>
      </c>
      <c r="J33" s="21">
        <v>0</v>
      </c>
      <c r="K33" s="21">
        <v>337</v>
      </c>
      <c r="L33" s="21">
        <v>83.8</v>
      </c>
      <c r="M33" s="46">
        <v>0</v>
      </c>
      <c r="N33" s="46">
        <v>0</v>
      </c>
      <c r="O33" s="64">
        <v>0</v>
      </c>
      <c r="P33" s="46">
        <v>0</v>
      </c>
      <c r="Q33" s="46">
        <v>0</v>
      </c>
      <c r="R33" s="21">
        <f t="shared" si="10"/>
        <v>5283.1</v>
      </c>
      <c r="S33" s="94"/>
      <c r="T33" s="95"/>
      <c r="U33" s="106"/>
    </row>
    <row r="34" spans="1:21" ht="138" customHeight="1" x14ac:dyDescent="0.2">
      <c r="A34" s="10" t="s">
        <v>72</v>
      </c>
      <c r="B34" s="11" t="s">
        <v>14</v>
      </c>
      <c r="C34" s="58" t="s">
        <v>143</v>
      </c>
      <c r="D34" s="3" t="s">
        <v>35</v>
      </c>
      <c r="E34" s="20">
        <v>800</v>
      </c>
      <c r="F34" s="20">
        <v>850</v>
      </c>
      <c r="G34" s="20">
        <v>900</v>
      </c>
      <c r="H34" s="21">
        <v>0</v>
      </c>
      <c r="I34" s="21">
        <v>598.1</v>
      </c>
      <c r="J34" s="21">
        <v>0</v>
      </c>
      <c r="K34" s="21">
        <v>0</v>
      </c>
      <c r="L34" s="21">
        <v>0</v>
      </c>
      <c r="M34" s="46">
        <v>0</v>
      </c>
      <c r="N34" s="46">
        <v>0</v>
      </c>
      <c r="O34" s="64">
        <v>0</v>
      </c>
      <c r="P34" s="46">
        <v>0</v>
      </c>
      <c r="Q34" s="46">
        <v>0</v>
      </c>
      <c r="R34" s="21">
        <f t="shared" si="10"/>
        <v>3148.1</v>
      </c>
      <c r="S34" s="98" t="s">
        <v>155</v>
      </c>
      <c r="T34" s="108"/>
      <c r="U34" s="30" t="s">
        <v>54</v>
      </c>
    </row>
    <row r="35" spans="1:21" ht="141.75" customHeight="1" x14ac:dyDescent="0.2">
      <c r="A35" s="10" t="s">
        <v>73</v>
      </c>
      <c r="B35" s="11" t="s">
        <v>15</v>
      </c>
      <c r="C35" s="58" t="s">
        <v>143</v>
      </c>
      <c r="D35" s="3" t="s">
        <v>35</v>
      </c>
      <c r="E35" s="20">
        <v>150</v>
      </c>
      <c r="F35" s="20">
        <v>160</v>
      </c>
      <c r="G35" s="20">
        <v>170</v>
      </c>
      <c r="H35" s="21">
        <v>0</v>
      </c>
      <c r="I35" s="21">
        <v>25.5</v>
      </c>
      <c r="J35" s="21">
        <v>0</v>
      </c>
      <c r="K35" s="21">
        <f>-J8</f>
        <v>0</v>
      </c>
      <c r="L35" s="21">
        <f>-J7</f>
        <v>0</v>
      </c>
      <c r="M35" s="46">
        <v>0</v>
      </c>
      <c r="N35" s="46">
        <v>0</v>
      </c>
      <c r="O35" s="64">
        <v>0</v>
      </c>
      <c r="P35" s="46">
        <v>0</v>
      </c>
      <c r="Q35" s="46">
        <v>0</v>
      </c>
      <c r="R35" s="21">
        <f t="shared" si="10"/>
        <v>505.5</v>
      </c>
      <c r="S35" s="98" t="s">
        <v>155</v>
      </c>
      <c r="T35" s="108"/>
      <c r="U35" s="30" t="s">
        <v>110</v>
      </c>
    </row>
    <row r="36" spans="1:21" s="34" customFormat="1" ht="69.75" customHeight="1" x14ac:dyDescent="0.2">
      <c r="A36" s="37" t="s">
        <v>74</v>
      </c>
      <c r="B36" s="38" t="s">
        <v>55</v>
      </c>
      <c r="C36" s="59" t="s">
        <v>143</v>
      </c>
      <c r="D36" s="36" t="s">
        <v>34</v>
      </c>
      <c r="E36" s="33">
        <f>E37+E38</f>
        <v>64.400000000000006</v>
      </c>
      <c r="F36" s="33">
        <f t="shared" ref="F36:Q36" si="11">F37+F38</f>
        <v>93.2</v>
      </c>
      <c r="G36" s="33">
        <f t="shared" si="11"/>
        <v>68.400000000000006</v>
      </c>
      <c r="H36" s="33">
        <f t="shared" si="11"/>
        <v>74</v>
      </c>
      <c r="I36" s="33">
        <f t="shared" si="11"/>
        <v>24</v>
      </c>
      <c r="J36" s="33">
        <f t="shared" si="11"/>
        <v>67.2</v>
      </c>
      <c r="K36" s="33">
        <f t="shared" si="11"/>
        <v>40.799999999999997</v>
      </c>
      <c r="L36" s="33">
        <f t="shared" si="11"/>
        <v>71.2</v>
      </c>
      <c r="M36" s="47">
        <f t="shared" si="11"/>
        <v>66.400000000000006</v>
      </c>
      <c r="N36" s="48">
        <f t="shared" si="11"/>
        <v>81.599999999999994</v>
      </c>
      <c r="O36" s="84">
        <f>O37+O38</f>
        <v>80</v>
      </c>
      <c r="P36" s="48">
        <f>P37+P38</f>
        <v>0</v>
      </c>
      <c r="Q36" s="48">
        <f t="shared" si="11"/>
        <v>0</v>
      </c>
      <c r="R36" s="33">
        <f t="shared" si="10"/>
        <v>731.2</v>
      </c>
      <c r="S36" s="165"/>
      <c r="T36" s="166"/>
      <c r="U36" s="167"/>
    </row>
    <row r="37" spans="1:21" ht="126" customHeight="1" x14ac:dyDescent="0.2">
      <c r="A37" s="10" t="s">
        <v>75</v>
      </c>
      <c r="B37" s="8" t="s">
        <v>16</v>
      </c>
      <c r="C37" s="58" t="s">
        <v>143</v>
      </c>
      <c r="D37" s="3" t="s">
        <v>34</v>
      </c>
      <c r="E37" s="20">
        <v>64.400000000000006</v>
      </c>
      <c r="F37" s="20">
        <v>93.2</v>
      </c>
      <c r="G37" s="20">
        <v>32.4</v>
      </c>
      <c r="H37" s="21">
        <v>74</v>
      </c>
      <c r="I37" s="21">
        <v>24</v>
      </c>
      <c r="J37" s="21">
        <v>67.2</v>
      </c>
      <c r="K37" s="21">
        <v>40.799999999999997</v>
      </c>
      <c r="L37" s="21">
        <v>71.2</v>
      </c>
      <c r="M37" s="46">
        <v>66.400000000000006</v>
      </c>
      <c r="N37" s="46">
        <v>81.599999999999994</v>
      </c>
      <c r="O37" s="64">
        <v>80</v>
      </c>
      <c r="P37" s="46">
        <v>0</v>
      </c>
      <c r="Q37" s="46">
        <v>0</v>
      </c>
      <c r="R37" s="21">
        <f t="shared" ref="R37:R38" si="12">SUM(E37:Q37)</f>
        <v>695.2</v>
      </c>
      <c r="S37" s="91" t="s">
        <v>59</v>
      </c>
      <c r="T37" s="91"/>
      <c r="U37" s="30" t="s">
        <v>60</v>
      </c>
    </row>
    <row r="38" spans="1:21" ht="100.5" customHeight="1" x14ac:dyDescent="0.2">
      <c r="A38" s="10" t="s">
        <v>76</v>
      </c>
      <c r="B38" s="11" t="s">
        <v>11</v>
      </c>
      <c r="C38" s="58" t="s">
        <v>143</v>
      </c>
      <c r="D38" s="3" t="s">
        <v>34</v>
      </c>
      <c r="E38" s="20">
        <v>0</v>
      </c>
      <c r="F38" s="20">
        <v>0</v>
      </c>
      <c r="G38" s="20">
        <v>36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46">
        <v>0</v>
      </c>
      <c r="N38" s="46">
        <v>0</v>
      </c>
      <c r="O38" s="64">
        <v>0</v>
      </c>
      <c r="P38" s="46">
        <v>0</v>
      </c>
      <c r="Q38" s="46">
        <v>0</v>
      </c>
      <c r="R38" s="21">
        <f t="shared" si="12"/>
        <v>36</v>
      </c>
      <c r="S38" s="91" t="s">
        <v>59</v>
      </c>
      <c r="T38" s="91"/>
      <c r="U38" s="30" t="s">
        <v>56</v>
      </c>
    </row>
    <row r="39" spans="1:21" s="34" customFormat="1" ht="33.75" customHeight="1" x14ac:dyDescent="0.2">
      <c r="A39" s="127" t="s">
        <v>77</v>
      </c>
      <c r="B39" s="136" t="s">
        <v>57</v>
      </c>
      <c r="C39" s="137" t="s">
        <v>143</v>
      </c>
      <c r="D39" s="36" t="s">
        <v>34</v>
      </c>
      <c r="E39" s="33">
        <f>E41+E49+E57+E66</f>
        <v>82.6</v>
      </c>
      <c r="F39" s="33">
        <f t="shared" ref="F39:Q39" si="13">F41+F49+F57+F66</f>
        <v>0</v>
      </c>
      <c r="G39" s="33">
        <f t="shared" si="13"/>
        <v>0</v>
      </c>
      <c r="H39" s="33">
        <f t="shared" si="13"/>
        <v>0</v>
      </c>
      <c r="I39" s="33">
        <f t="shared" si="13"/>
        <v>0</v>
      </c>
      <c r="J39" s="33">
        <f t="shared" si="13"/>
        <v>0</v>
      </c>
      <c r="K39" s="33">
        <f t="shared" si="13"/>
        <v>180</v>
      </c>
      <c r="L39" s="33">
        <f t="shared" si="13"/>
        <v>50</v>
      </c>
      <c r="M39" s="47">
        <f t="shared" si="13"/>
        <v>331.3</v>
      </c>
      <c r="N39" s="48">
        <f t="shared" si="13"/>
        <v>0</v>
      </c>
      <c r="O39" s="84">
        <f t="shared" si="13"/>
        <v>0</v>
      </c>
      <c r="P39" s="48">
        <f t="shared" si="13"/>
        <v>0</v>
      </c>
      <c r="Q39" s="48">
        <f t="shared" si="13"/>
        <v>0</v>
      </c>
      <c r="R39" s="33">
        <f t="shared" ref="R39:R42" si="14">SUM(E39:P39)</f>
        <v>643.90000000000009</v>
      </c>
      <c r="S39" s="150"/>
      <c r="T39" s="151"/>
      <c r="U39" s="152"/>
    </row>
    <row r="40" spans="1:21" s="34" customFormat="1" ht="43.5" customHeight="1" x14ac:dyDescent="0.2">
      <c r="A40" s="127"/>
      <c r="B40" s="136"/>
      <c r="C40" s="137"/>
      <c r="D40" s="36" t="s">
        <v>37</v>
      </c>
      <c r="E40" s="33">
        <f>E42+E50+E58</f>
        <v>200</v>
      </c>
      <c r="F40" s="33">
        <f t="shared" ref="F40:Q40" si="15">F42+F50+F58</f>
        <v>570.29999999999995</v>
      </c>
      <c r="G40" s="33">
        <f t="shared" si="15"/>
        <v>327.7</v>
      </c>
      <c r="H40" s="33">
        <f t="shared" si="15"/>
        <v>240.79999999999998</v>
      </c>
      <c r="I40" s="33">
        <f t="shared" si="15"/>
        <v>0</v>
      </c>
      <c r="J40" s="33">
        <f t="shared" si="15"/>
        <v>0</v>
      </c>
      <c r="K40" s="33">
        <f t="shared" si="15"/>
        <v>0</v>
      </c>
      <c r="L40" s="33">
        <f t="shared" si="15"/>
        <v>0</v>
      </c>
      <c r="M40" s="47">
        <f t="shared" si="15"/>
        <v>0</v>
      </c>
      <c r="N40" s="48">
        <f t="shared" si="15"/>
        <v>0</v>
      </c>
      <c r="O40" s="84">
        <f t="shared" si="15"/>
        <v>0</v>
      </c>
      <c r="P40" s="48">
        <f t="shared" si="15"/>
        <v>0</v>
      </c>
      <c r="Q40" s="48">
        <f t="shared" si="15"/>
        <v>0</v>
      </c>
      <c r="R40" s="33">
        <f t="shared" si="14"/>
        <v>1338.8</v>
      </c>
      <c r="S40" s="153"/>
      <c r="T40" s="154"/>
      <c r="U40" s="155"/>
    </row>
    <row r="41" spans="1:21" ht="33.75" customHeight="1" x14ac:dyDescent="0.2">
      <c r="A41" s="156" t="s">
        <v>78</v>
      </c>
      <c r="B41" s="168" t="s">
        <v>17</v>
      </c>
      <c r="C41" s="118" t="s">
        <v>143</v>
      </c>
      <c r="D41" s="3" t="s">
        <v>34</v>
      </c>
      <c r="E41" s="21">
        <f>E43+E44+E45+E47</f>
        <v>32.6</v>
      </c>
      <c r="F41" s="21">
        <f t="shared" ref="F41:Q41" si="16">F43+F44+F44+F45+F47</f>
        <v>0</v>
      </c>
      <c r="G41" s="21">
        <f t="shared" si="16"/>
        <v>0</v>
      </c>
      <c r="H41" s="21">
        <f t="shared" si="16"/>
        <v>0</v>
      </c>
      <c r="I41" s="21">
        <f t="shared" si="16"/>
        <v>0</v>
      </c>
      <c r="J41" s="21">
        <f t="shared" si="16"/>
        <v>0</v>
      </c>
      <c r="K41" s="21">
        <f t="shared" si="16"/>
        <v>180</v>
      </c>
      <c r="L41" s="21">
        <f t="shared" si="16"/>
        <v>50</v>
      </c>
      <c r="M41" s="49">
        <f t="shared" si="16"/>
        <v>0</v>
      </c>
      <c r="N41" s="46">
        <f t="shared" si="16"/>
        <v>0</v>
      </c>
      <c r="O41" s="64">
        <f t="shared" si="16"/>
        <v>0</v>
      </c>
      <c r="P41" s="46">
        <f t="shared" si="16"/>
        <v>0</v>
      </c>
      <c r="Q41" s="46">
        <f t="shared" si="16"/>
        <v>0</v>
      </c>
      <c r="R41" s="21">
        <f t="shared" si="14"/>
        <v>262.60000000000002</v>
      </c>
      <c r="S41" s="100"/>
      <c r="T41" s="101"/>
      <c r="U41" s="102"/>
    </row>
    <row r="42" spans="1:21" ht="30" customHeight="1" x14ac:dyDescent="0.2">
      <c r="A42" s="156"/>
      <c r="B42" s="168"/>
      <c r="C42" s="118"/>
      <c r="D42" s="3" t="s">
        <v>38</v>
      </c>
      <c r="E42" s="21">
        <f>E46+E48</f>
        <v>60</v>
      </c>
      <c r="F42" s="21">
        <f t="shared" ref="F42:Q42" si="17">F46+F48</f>
        <v>390.3</v>
      </c>
      <c r="G42" s="21">
        <f t="shared" si="17"/>
        <v>0</v>
      </c>
      <c r="H42" s="21">
        <f t="shared" si="17"/>
        <v>31.2</v>
      </c>
      <c r="I42" s="21">
        <f t="shared" si="17"/>
        <v>0</v>
      </c>
      <c r="J42" s="21">
        <f t="shared" si="17"/>
        <v>0</v>
      </c>
      <c r="K42" s="21">
        <f t="shared" si="17"/>
        <v>0</v>
      </c>
      <c r="L42" s="21">
        <f t="shared" si="17"/>
        <v>0</v>
      </c>
      <c r="M42" s="49">
        <f t="shared" si="17"/>
        <v>0</v>
      </c>
      <c r="N42" s="46">
        <f t="shared" si="17"/>
        <v>0</v>
      </c>
      <c r="O42" s="64">
        <f t="shared" si="17"/>
        <v>0</v>
      </c>
      <c r="P42" s="46">
        <f t="shared" si="17"/>
        <v>0</v>
      </c>
      <c r="Q42" s="46">
        <f t="shared" si="17"/>
        <v>0</v>
      </c>
      <c r="R42" s="21">
        <f t="shared" si="14"/>
        <v>481.5</v>
      </c>
      <c r="S42" s="103"/>
      <c r="T42" s="104"/>
      <c r="U42" s="105"/>
    </row>
    <row r="43" spans="1:21" ht="174.75" customHeight="1" x14ac:dyDescent="0.2">
      <c r="A43" s="10" t="s">
        <v>79</v>
      </c>
      <c r="B43" s="11" t="s">
        <v>28</v>
      </c>
      <c r="C43" s="58" t="s">
        <v>143</v>
      </c>
      <c r="D43" s="3" t="s">
        <v>34</v>
      </c>
      <c r="E43" s="20">
        <v>0</v>
      </c>
      <c r="F43" s="20">
        <v>0</v>
      </c>
      <c r="G43" s="20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46">
        <v>0</v>
      </c>
      <c r="N43" s="46">
        <v>0</v>
      </c>
      <c r="O43" s="64">
        <v>0</v>
      </c>
      <c r="P43" s="46">
        <v>0</v>
      </c>
      <c r="Q43" s="46">
        <v>0</v>
      </c>
      <c r="R43" s="21">
        <f t="shared" ref="R43:R68" si="18">SUM(E43:Q43)</f>
        <v>0</v>
      </c>
      <c r="S43" s="98" t="s">
        <v>99</v>
      </c>
      <c r="T43" s="99"/>
      <c r="U43" s="30" t="s">
        <v>111</v>
      </c>
    </row>
    <row r="44" spans="1:21" ht="177" customHeight="1" x14ac:dyDescent="0.2">
      <c r="A44" s="10" t="s">
        <v>80</v>
      </c>
      <c r="B44" s="11" t="s">
        <v>18</v>
      </c>
      <c r="C44" s="58" t="s">
        <v>143</v>
      </c>
      <c r="D44" s="3" t="s">
        <v>34</v>
      </c>
      <c r="E44" s="20">
        <v>0</v>
      </c>
      <c r="F44" s="20">
        <v>0</v>
      </c>
      <c r="G44" s="20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46">
        <v>0</v>
      </c>
      <c r="N44" s="46">
        <v>0</v>
      </c>
      <c r="O44" s="64">
        <v>0</v>
      </c>
      <c r="P44" s="46">
        <v>0</v>
      </c>
      <c r="Q44" s="46">
        <v>0</v>
      </c>
      <c r="R44" s="21">
        <f t="shared" si="18"/>
        <v>0</v>
      </c>
      <c r="S44" s="98" t="s">
        <v>99</v>
      </c>
      <c r="T44" s="99"/>
      <c r="U44" s="30" t="s">
        <v>112</v>
      </c>
    </row>
    <row r="45" spans="1:21" ht="39.75" customHeight="1" x14ac:dyDescent="0.2">
      <c r="A45" s="156" t="s">
        <v>81</v>
      </c>
      <c r="B45" s="168" t="s">
        <v>58</v>
      </c>
      <c r="C45" s="118" t="s">
        <v>143</v>
      </c>
      <c r="D45" s="3" t="s">
        <v>34</v>
      </c>
      <c r="E45" s="20">
        <v>0</v>
      </c>
      <c r="F45" s="20">
        <v>0</v>
      </c>
      <c r="G45" s="20">
        <v>0</v>
      </c>
      <c r="H45" s="21">
        <v>0</v>
      </c>
      <c r="I45" s="21">
        <v>0</v>
      </c>
      <c r="J45" s="21">
        <v>0</v>
      </c>
      <c r="K45" s="21">
        <v>180</v>
      </c>
      <c r="L45" s="21">
        <v>50</v>
      </c>
      <c r="M45" s="46">
        <v>0</v>
      </c>
      <c r="N45" s="46">
        <v>0</v>
      </c>
      <c r="O45" s="64">
        <v>0</v>
      </c>
      <c r="P45" s="46">
        <v>0</v>
      </c>
      <c r="Q45" s="46">
        <v>0</v>
      </c>
      <c r="R45" s="21">
        <f t="shared" si="18"/>
        <v>230</v>
      </c>
      <c r="S45" s="169" t="s">
        <v>103</v>
      </c>
      <c r="T45" s="170"/>
      <c r="U45" s="106" t="s">
        <v>113</v>
      </c>
    </row>
    <row r="46" spans="1:21" ht="159.75" customHeight="1" x14ac:dyDescent="0.2">
      <c r="A46" s="156"/>
      <c r="B46" s="168"/>
      <c r="C46" s="118"/>
      <c r="D46" s="3" t="s">
        <v>37</v>
      </c>
      <c r="E46" s="20">
        <v>60</v>
      </c>
      <c r="F46" s="20">
        <v>390.3</v>
      </c>
      <c r="G46" s="20">
        <v>0</v>
      </c>
      <c r="H46" s="21">
        <v>31.2</v>
      </c>
      <c r="I46" s="21">
        <v>0</v>
      </c>
      <c r="J46" s="21">
        <v>0</v>
      </c>
      <c r="K46" s="21">
        <v>0</v>
      </c>
      <c r="L46" s="21">
        <v>0</v>
      </c>
      <c r="M46" s="46">
        <v>0</v>
      </c>
      <c r="N46" s="46">
        <v>0</v>
      </c>
      <c r="O46" s="64">
        <v>0</v>
      </c>
      <c r="P46" s="46">
        <v>0</v>
      </c>
      <c r="Q46" s="46">
        <v>0</v>
      </c>
      <c r="R46" s="21">
        <f t="shared" si="18"/>
        <v>481.5</v>
      </c>
      <c r="S46" s="171"/>
      <c r="T46" s="172"/>
      <c r="U46" s="106"/>
    </row>
    <row r="47" spans="1:21" ht="243" customHeight="1" x14ac:dyDescent="0.2">
      <c r="A47" s="10" t="s">
        <v>82</v>
      </c>
      <c r="B47" s="11" t="s">
        <v>42</v>
      </c>
      <c r="C47" s="58" t="s">
        <v>143</v>
      </c>
      <c r="D47" s="3" t="s">
        <v>34</v>
      </c>
      <c r="E47" s="20">
        <v>32.6</v>
      </c>
      <c r="F47" s="20">
        <v>0</v>
      </c>
      <c r="G47" s="20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46">
        <v>0</v>
      </c>
      <c r="N47" s="46">
        <v>0</v>
      </c>
      <c r="O47" s="64">
        <v>0</v>
      </c>
      <c r="P47" s="46">
        <v>0</v>
      </c>
      <c r="Q47" s="46">
        <v>0</v>
      </c>
      <c r="R47" s="21">
        <f t="shared" si="18"/>
        <v>32.6</v>
      </c>
      <c r="S47" s="98" t="s">
        <v>100</v>
      </c>
      <c r="T47" s="99"/>
      <c r="U47" s="30" t="s">
        <v>114</v>
      </c>
    </row>
    <row r="48" spans="1:21" ht="136.5" customHeight="1" x14ac:dyDescent="0.2">
      <c r="A48" s="10" t="s">
        <v>83</v>
      </c>
      <c r="B48" s="11" t="s">
        <v>19</v>
      </c>
      <c r="C48" s="58" t="s">
        <v>143</v>
      </c>
      <c r="D48" s="3" t="s">
        <v>37</v>
      </c>
      <c r="E48" s="20">
        <v>0</v>
      </c>
      <c r="F48" s="20">
        <v>0</v>
      </c>
      <c r="G48" s="20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46">
        <v>0</v>
      </c>
      <c r="N48" s="46">
        <v>0</v>
      </c>
      <c r="O48" s="64">
        <v>0</v>
      </c>
      <c r="P48" s="46">
        <v>0</v>
      </c>
      <c r="Q48" s="46">
        <v>0</v>
      </c>
      <c r="R48" s="21">
        <f t="shared" si="18"/>
        <v>0</v>
      </c>
      <c r="S48" s="173" t="s">
        <v>98</v>
      </c>
      <c r="T48" s="174"/>
      <c r="U48" s="30" t="s">
        <v>115</v>
      </c>
    </row>
    <row r="49" spans="1:21" ht="38.25" customHeight="1" x14ac:dyDescent="0.2">
      <c r="A49" s="156" t="s">
        <v>84</v>
      </c>
      <c r="B49" s="168" t="s">
        <v>20</v>
      </c>
      <c r="C49" s="118" t="s">
        <v>143</v>
      </c>
      <c r="D49" s="3" t="s">
        <v>34</v>
      </c>
      <c r="E49" s="21">
        <f>E51+E53+E55</f>
        <v>50</v>
      </c>
      <c r="F49" s="21">
        <f t="shared" ref="F49:Q49" si="19">F51+F53+F55</f>
        <v>0</v>
      </c>
      <c r="G49" s="21">
        <f t="shared" si="19"/>
        <v>0</v>
      </c>
      <c r="H49" s="21">
        <f t="shared" si="19"/>
        <v>0</v>
      </c>
      <c r="I49" s="21">
        <f t="shared" si="19"/>
        <v>0</v>
      </c>
      <c r="J49" s="21">
        <f t="shared" si="19"/>
        <v>0</v>
      </c>
      <c r="K49" s="21">
        <f t="shared" si="19"/>
        <v>0</v>
      </c>
      <c r="L49" s="21">
        <f t="shared" si="19"/>
        <v>0</v>
      </c>
      <c r="M49" s="49">
        <f t="shared" si="19"/>
        <v>331.3</v>
      </c>
      <c r="N49" s="46">
        <f t="shared" si="19"/>
        <v>0</v>
      </c>
      <c r="O49" s="64">
        <f t="shared" si="19"/>
        <v>0</v>
      </c>
      <c r="P49" s="46">
        <f t="shared" si="19"/>
        <v>0</v>
      </c>
      <c r="Q49" s="46">
        <f t="shared" si="19"/>
        <v>0</v>
      </c>
      <c r="R49" s="21">
        <f t="shared" si="18"/>
        <v>381.3</v>
      </c>
      <c r="S49" s="100"/>
      <c r="T49" s="101"/>
      <c r="U49" s="102"/>
    </row>
    <row r="50" spans="1:21" ht="36" customHeight="1" x14ac:dyDescent="0.2">
      <c r="A50" s="156"/>
      <c r="B50" s="168"/>
      <c r="C50" s="118"/>
      <c r="D50" s="3" t="s">
        <v>37</v>
      </c>
      <c r="E50" s="21">
        <f>E52+E54+E56</f>
        <v>65</v>
      </c>
      <c r="F50" s="21">
        <f t="shared" ref="F50:Q50" si="20">F52+F54+F56</f>
        <v>165</v>
      </c>
      <c r="G50" s="21">
        <f t="shared" si="20"/>
        <v>327.7</v>
      </c>
      <c r="H50" s="21">
        <f t="shared" si="20"/>
        <v>209.6</v>
      </c>
      <c r="I50" s="21">
        <f t="shared" si="20"/>
        <v>0</v>
      </c>
      <c r="J50" s="21">
        <f t="shared" si="20"/>
        <v>0</v>
      </c>
      <c r="K50" s="21">
        <f t="shared" si="20"/>
        <v>0</v>
      </c>
      <c r="L50" s="21">
        <f t="shared" si="20"/>
        <v>0</v>
      </c>
      <c r="M50" s="49">
        <f t="shared" si="20"/>
        <v>0</v>
      </c>
      <c r="N50" s="46">
        <f t="shared" si="20"/>
        <v>0</v>
      </c>
      <c r="O50" s="64">
        <f t="shared" si="20"/>
        <v>0</v>
      </c>
      <c r="P50" s="46">
        <f t="shared" si="20"/>
        <v>0</v>
      </c>
      <c r="Q50" s="46">
        <f t="shared" si="20"/>
        <v>0</v>
      </c>
      <c r="R50" s="21">
        <f t="shared" si="18"/>
        <v>767.30000000000007</v>
      </c>
      <c r="S50" s="103"/>
      <c r="T50" s="104"/>
      <c r="U50" s="105"/>
    </row>
    <row r="51" spans="1:21" ht="33.75" customHeight="1" x14ac:dyDescent="0.2">
      <c r="A51" s="156" t="s">
        <v>85</v>
      </c>
      <c r="B51" s="168" t="s">
        <v>43</v>
      </c>
      <c r="C51" s="118" t="s">
        <v>143</v>
      </c>
      <c r="D51" s="3" t="s">
        <v>34</v>
      </c>
      <c r="E51" s="20">
        <v>50</v>
      </c>
      <c r="F51" s="20">
        <v>0</v>
      </c>
      <c r="G51" s="20">
        <v>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46">
        <v>0</v>
      </c>
      <c r="N51" s="46">
        <v>0</v>
      </c>
      <c r="O51" s="64">
        <v>0</v>
      </c>
      <c r="P51" s="46">
        <v>0</v>
      </c>
      <c r="Q51" s="46">
        <v>0</v>
      </c>
      <c r="R51" s="21">
        <f t="shared" si="18"/>
        <v>50</v>
      </c>
      <c r="S51" s="92" t="s">
        <v>104</v>
      </c>
      <c r="T51" s="93"/>
      <c r="U51" s="106" t="s">
        <v>116</v>
      </c>
    </row>
    <row r="52" spans="1:21" ht="188.25" customHeight="1" x14ac:dyDescent="0.2">
      <c r="A52" s="156"/>
      <c r="B52" s="168"/>
      <c r="C52" s="118"/>
      <c r="D52" s="3" t="s">
        <v>38</v>
      </c>
      <c r="E52" s="20">
        <v>0</v>
      </c>
      <c r="F52" s="20">
        <v>100</v>
      </c>
      <c r="G52" s="20">
        <v>0</v>
      </c>
      <c r="H52" s="21">
        <v>119.8</v>
      </c>
      <c r="I52" s="21">
        <v>0</v>
      </c>
      <c r="J52" s="21">
        <v>0</v>
      </c>
      <c r="K52" s="21">
        <v>0</v>
      </c>
      <c r="L52" s="21">
        <v>0</v>
      </c>
      <c r="M52" s="46">
        <v>0</v>
      </c>
      <c r="N52" s="46">
        <v>0</v>
      </c>
      <c r="O52" s="64">
        <v>0</v>
      </c>
      <c r="P52" s="46">
        <v>0</v>
      </c>
      <c r="Q52" s="46">
        <v>0</v>
      </c>
      <c r="R52" s="21">
        <f t="shared" si="18"/>
        <v>219.8</v>
      </c>
      <c r="S52" s="94"/>
      <c r="T52" s="95"/>
      <c r="U52" s="106"/>
    </row>
    <row r="53" spans="1:21" ht="53.25" customHeight="1" x14ac:dyDescent="0.2">
      <c r="A53" s="156" t="s">
        <v>86</v>
      </c>
      <c r="B53" s="168" t="s">
        <v>62</v>
      </c>
      <c r="C53" s="118" t="s">
        <v>143</v>
      </c>
      <c r="D53" s="3" t="s">
        <v>34</v>
      </c>
      <c r="E53" s="20">
        <v>0</v>
      </c>
      <c r="F53" s="20">
        <v>0</v>
      </c>
      <c r="G53" s="20">
        <v>0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46">
        <f>331300/1000</f>
        <v>331.3</v>
      </c>
      <c r="N53" s="46">
        <v>0</v>
      </c>
      <c r="O53" s="64">
        <v>0</v>
      </c>
      <c r="P53" s="46">
        <v>0</v>
      </c>
      <c r="Q53" s="46">
        <v>0</v>
      </c>
      <c r="R53" s="21">
        <f t="shared" si="18"/>
        <v>331.3</v>
      </c>
      <c r="S53" s="92" t="s">
        <v>104</v>
      </c>
      <c r="T53" s="93"/>
      <c r="U53" s="106" t="s">
        <v>117</v>
      </c>
    </row>
    <row r="54" spans="1:21" ht="165.75" customHeight="1" x14ac:dyDescent="0.2">
      <c r="A54" s="156"/>
      <c r="B54" s="168"/>
      <c r="C54" s="118"/>
      <c r="D54" s="3" t="s">
        <v>38</v>
      </c>
      <c r="E54" s="20">
        <v>65</v>
      </c>
      <c r="F54" s="20">
        <v>65</v>
      </c>
      <c r="G54" s="20">
        <v>327.7</v>
      </c>
      <c r="H54" s="21">
        <v>59.8</v>
      </c>
      <c r="I54" s="21">
        <v>0</v>
      </c>
      <c r="J54" s="21">
        <v>0</v>
      </c>
      <c r="K54" s="21">
        <v>0</v>
      </c>
      <c r="L54" s="21">
        <v>0</v>
      </c>
      <c r="M54" s="46">
        <v>0</v>
      </c>
      <c r="N54" s="46">
        <v>0</v>
      </c>
      <c r="O54" s="64">
        <v>0</v>
      </c>
      <c r="P54" s="46">
        <v>0</v>
      </c>
      <c r="Q54" s="46">
        <v>0</v>
      </c>
      <c r="R54" s="21">
        <f t="shared" si="18"/>
        <v>517.5</v>
      </c>
      <c r="S54" s="94"/>
      <c r="T54" s="95"/>
      <c r="U54" s="106"/>
    </row>
    <row r="55" spans="1:21" ht="42" customHeight="1" x14ac:dyDescent="0.2">
      <c r="A55" s="156" t="s">
        <v>87</v>
      </c>
      <c r="B55" s="168" t="s">
        <v>30</v>
      </c>
      <c r="C55" s="118" t="s">
        <v>143</v>
      </c>
      <c r="D55" s="3" t="s">
        <v>34</v>
      </c>
      <c r="E55" s="20">
        <v>0</v>
      </c>
      <c r="F55" s="20">
        <v>0</v>
      </c>
      <c r="G55" s="20">
        <v>0</v>
      </c>
      <c r="H55" s="21">
        <v>0</v>
      </c>
      <c r="I55" s="21">
        <v>0</v>
      </c>
      <c r="J55" s="21">
        <v>0</v>
      </c>
      <c r="K55" s="21">
        <v>0</v>
      </c>
      <c r="L55" s="21">
        <v>0</v>
      </c>
      <c r="M55" s="46">
        <v>0</v>
      </c>
      <c r="N55" s="46">
        <v>0</v>
      </c>
      <c r="O55" s="64">
        <v>0</v>
      </c>
      <c r="P55" s="46">
        <v>0</v>
      </c>
      <c r="Q55" s="46">
        <v>0</v>
      </c>
      <c r="R55" s="21">
        <f t="shared" si="18"/>
        <v>0</v>
      </c>
      <c r="S55" s="92" t="s">
        <v>99</v>
      </c>
      <c r="T55" s="93"/>
      <c r="U55" s="106" t="s">
        <v>61</v>
      </c>
    </row>
    <row r="56" spans="1:21" ht="139.5" customHeight="1" x14ac:dyDescent="0.2">
      <c r="A56" s="156"/>
      <c r="B56" s="168"/>
      <c r="C56" s="118"/>
      <c r="D56" s="3" t="s">
        <v>37</v>
      </c>
      <c r="E56" s="20">
        <v>0</v>
      </c>
      <c r="F56" s="20">
        <v>0</v>
      </c>
      <c r="G56" s="20">
        <v>0</v>
      </c>
      <c r="H56" s="21">
        <v>30</v>
      </c>
      <c r="I56" s="21">
        <v>0</v>
      </c>
      <c r="J56" s="21">
        <v>0</v>
      </c>
      <c r="K56" s="21">
        <v>0</v>
      </c>
      <c r="L56" s="21">
        <v>0</v>
      </c>
      <c r="M56" s="46">
        <v>0</v>
      </c>
      <c r="N56" s="46">
        <v>0</v>
      </c>
      <c r="O56" s="64">
        <v>0</v>
      </c>
      <c r="P56" s="46">
        <v>0</v>
      </c>
      <c r="Q56" s="46">
        <v>0</v>
      </c>
      <c r="R56" s="21">
        <f t="shared" si="18"/>
        <v>30</v>
      </c>
      <c r="S56" s="94"/>
      <c r="T56" s="95"/>
      <c r="U56" s="106"/>
    </row>
    <row r="57" spans="1:21" ht="33.75" customHeight="1" x14ac:dyDescent="0.2">
      <c r="A57" s="156" t="s">
        <v>88</v>
      </c>
      <c r="B57" s="168" t="s">
        <v>21</v>
      </c>
      <c r="C57" s="118" t="s">
        <v>143</v>
      </c>
      <c r="D57" s="3" t="s">
        <v>34</v>
      </c>
      <c r="E57" s="21">
        <f>E59+E60+E61+E63+E64+E65</f>
        <v>0</v>
      </c>
      <c r="F57" s="21">
        <f t="shared" ref="F57:Q57" si="21">F59+F60+F61+F63+F64+F65</f>
        <v>0</v>
      </c>
      <c r="G57" s="21">
        <f t="shared" si="21"/>
        <v>0</v>
      </c>
      <c r="H57" s="21">
        <f t="shared" si="21"/>
        <v>0</v>
      </c>
      <c r="I57" s="21">
        <f t="shared" si="21"/>
        <v>0</v>
      </c>
      <c r="J57" s="21">
        <f t="shared" si="21"/>
        <v>0</v>
      </c>
      <c r="K57" s="21">
        <f t="shared" si="21"/>
        <v>0</v>
      </c>
      <c r="L57" s="21">
        <f t="shared" si="21"/>
        <v>0</v>
      </c>
      <c r="M57" s="49">
        <f t="shared" si="21"/>
        <v>0</v>
      </c>
      <c r="N57" s="46">
        <f t="shared" si="21"/>
        <v>0</v>
      </c>
      <c r="O57" s="64">
        <f t="shared" si="21"/>
        <v>0</v>
      </c>
      <c r="P57" s="46">
        <f t="shared" si="21"/>
        <v>0</v>
      </c>
      <c r="Q57" s="46">
        <f t="shared" si="21"/>
        <v>0</v>
      </c>
      <c r="R57" s="21">
        <f t="shared" si="18"/>
        <v>0</v>
      </c>
      <c r="S57" s="100"/>
      <c r="T57" s="101"/>
      <c r="U57" s="102"/>
    </row>
    <row r="58" spans="1:21" ht="30.75" customHeight="1" x14ac:dyDescent="0.2">
      <c r="A58" s="156"/>
      <c r="B58" s="168"/>
      <c r="C58" s="118"/>
      <c r="D58" s="3" t="s">
        <v>38</v>
      </c>
      <c r="E58" s="21">
        <f>E62</f>
        <v>75</v>
      </c>
      <c r="F58" s="21">
        <f t="shared" ref="F58:Q58" si="22">F62</f>
        <v>15</v>
      </c>
      <c r="G58" s="21">
        <f t="shared" si="22"/>
        <v>0</v>
      </c>
      <c r="H58" s="21">
        <f t="shared" si="22"/>
        <v>0</v>
      </c>
      <c r="I58" s="21">
        <f t="shared" si="22"/>
        <v>0</v>
      </c>
      <c r="J58" s="21">
        <f t="shared" si="22"/>
        <v>0</v>
      </c>
      <c r="K58" s="21">
        <f t="shared" si="22"/>
        <v>0</v>
      </c>
      <c r="L58" s="21">
        <f t="shared" si="22"/>
        <v>0</v>
      </c>
      <c r="M58" s="49">
        <f t="shared" si="22"/>
        <v>0</v>
      </c>
      <c r="N58" s="46">
        <f t="shared" si="22"/>
        <v>0</v>
      </c>
      <c r="O58" s="64">
        <f t="shared" si="22"/>
        <v>0</v>
      </c>
      <c r="P58" s="46">
        <f t="shared" si="22"/>
        <v>0</v>
      </c>
      <c r="Q58" s="46">
        <f t="shared" si="22"/>
        <v>0</v>
      </c>
      <c r="R58" s="21">
        <f t="shared" si="18"/>
        <v>90</v>
      </c>
      <c r="S58" s="103"/>
      <c r="T58" s="104"/>
      <c r="U58" s="105"/>
    </row>
    <row r="59" spans="1:21" ht="175.5" customHeight="1" x14ac:dyDescent="0.2">
      <c r="A59" s="10" t="s">
        <v>89</v>
      </c>
      <c r="B59" s="12" t="s">
        <v>22</v>
      </c>
      <c r="C59" s="58" t="s">
        <v>143</v>
      </c>
      <c r="D59" s="3" t="s">
        <v>34</v>
      </c>
      <c r="E59" s="20">
        <v>0</v>
      </c>
      <c r="F59" s="20">
        <v>0</v>
      </c>
      <c r="G59" s="20">
        <v>0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46">
        <v>0</v>
      </c>
      <c r="N59" s="46">
        <v>0</v>
      </c>
      <c r="O59" s="64">
        <v>0</v>
      </c>
      <c r="P59" s="46">
        <v>0</v>
      </c>
      <c r="Q59" s="46">
        <v>0</v>
      </c>
      <c r="R59" s="21">
        <f t="shared" si="18"/>
        <v>0</v>
      </c>
      <c r="S59" s="96" t="s">
        <v>99</v>
      </c>
      <c r="T59" s="97"/>
      <c r="U59" s="30" t="s">
        <v>118</v>
      </c>
    </row>
    <row r="60" spans="1:21" ht="177" customHeight="1" x14ac:dyDescent="0.2">
      <c r="A60" s="10" t="s">
        <v>90</v>
      </c>
      <c r="B60" s="12" t="s">
        <v>23</v>
      </c>
      <c r="C60" s="58" t="s">
        <v>143</v>
      </c>
      <c r="D60" s="3" t="s">
        <v>34</v>
      </c>
      <c r="E60" s="20">
        <v>0</v>
      </c>
      <c r="F60" s="20">
        <v>0</v>
      </c>
      <c r="G60" s="20">
        <v>0</v>
      </c>
      <c r="H60" s="21">
        <v>0</v>
      </c>
      <c r="I60" s="21">
        <v>0</v>
      </c>
      <c r="J60" s="21">
        <v>0</v>
      </c>
      <c r="K60" s="21">
        <v>0</v>
      </c>
      <c r="L60" s="21">
        <v>0</v>
      </c>
      <c r="M60" s="46">
        <v>0</v>
      </c>
      <c r="N60" s="46">
        <v>0</v>
      </c>
      <c r="O60" s="64">
        <v>0</v>
      </c>
      <c r="P60" s="46">
        <v>0</v>
      </c>
      <c r="Q60" s="46">
        <v>0</v>
      </c>
      <c r="R60" s="21">
        <f t="shared" si="18"/>
        <v>0</v>
      </c>
      <c r="S60" s="98" t="s">
        <v>99</v>
      </c>
      <c r="T60" s="99"/>
      <c r="U60" s="30" t="s">
        <v>119</v>
      </c>
    </row>
    <row r="61" spans="1:21" ht="39.75" customHeight="1" x14ac:dyDescent="0.2">
      <c r="A61" s="156" t="s">
        <v>91</v>
      </c>
      <c r="B61" s="176" t="s">
        <v>24</v>
      </c>
      <c r="C61" s="118" t="s">
        <v>143</v>
      </c>
      <c r="D61" s="3" t="s">
        <v>34</v>
      </c>
      <c r="E61" s="20">
        <v>0</v>
      </c>
      <c r="F61" s="20">
        <v>0</v>
      </c>
      <c r="G61" s="20">
        <v>0</v>
      </c>
      <c r="H61" s="21">
        <v>0</v>
      </c>
      <c r="I61" s="21">
        <v>0</v>
      </c>
      <c r="J61" s="21">
        <v>0</v>
      </c>
      <c r="K61" s="21">
        <v>0</v>
      </c>
      <c r="L61" s="21">
        <v>0</v>
      </c>
      <c r="M61" s="46">
        <v>0</v>
      </c>
      <c r="N61" s="46">
        <v>0</v>
      </c>
      <c r="O61" s="64">
        <v>0</v>
      </c>
      <c r="P61" s="46">
        <v>0</v>
      </c>
      <c r="Q61" s="46">
        <v>0</v>
      </c>
      <c r="R61" s="21">
        <f t="shared" si="18"/>
        <v>0</v>
      </c>
      <c r="S61" s="92" t="s">
        <v>99</v>
      </c>
      <c r="T61" s="93"/>
      <c r="U61" s="106" t="s">
        <v>120</v>
      </c>
    </row>
    <row r="62" spans="1:21" ht="141" customHeight="1" x14ac:dyDescent="0.2">
      <c r="A62" s="156"/>
      <c r="B62" s="176"/>
      <c r="C62" s="118"/>
      <c r="D62" s="3" t="s">
        <v>38</v>
      </c>
      <c r="E62" s="20">
        <v>75</v>
      </c>
      <c r="F62" s="20">
        <v>15</v>
      </c>
      <c r="G62" s="20">
        <v>0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46">
        <v>0</v>
      </c>
      <c r="N62" s="46">
        <v>0</v>
      </c>
      <c r="O62" s="64">
        <v>0</v>
      </c>
      <c r="P62" s="46">
        <v>0</v>
      </c>
      <c r="Q62" s="46">
        <v>0</v>
      </c>
      <c r="R62" s="21">
        <f t="shared" si="18"/>
        <v>90</v>
      </c>
      <c r="S62" s="94"/>
      <c r="T62" s="95"/>
      <c r="U62" s="190"/>
    </row>
    <row r="63" spans="1:21" ht="224.25" customHeight="1" x14ac:dyDescent="0.2">
      <c r="A63" s="10" t="s">
        <v>92</v>
      </c>
      <c r="B63" s="11" t="s">
        <v>45</v>
      </c>
      <c r="C63" s="58" t="s">
        <v>143</v>
      </c>
      <c r="D63" s="3" t="s">
        <v>34</v>
      </c>
      <c r="E63" s="20">
        <v>0</v>
      </c>
      <c r="F63" s="20">
        <v>0</v>
      </c>
      <c r="G63" s="20">
        <v>0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46">
        <v>0</v>
      </c>
      <c r="N63" s="46">
        <v>0</v>
      </c>
      <c r="O63" s="64">
        <v>0</v>
      </c>
      <c r="P63" s="46">
        <v>0</v>
      </c>
      <c r="Q63" s="46">
        <v>0</v>
      </c>
      <c r="R63" s="21">
        <f t="shared" si="18"/>
        <v>0</v>
      </c>
      <c r="S63" s="98" t="s">
        <v>100</v>
      </c>
      <c r="T63" s="99"/>
      <c r="U63" s="30" t="s">
        <v>121</v>
      </c>
    </row>
    <row r="64" spans="1:21" ht="168.75" customHeight="1" x14ac:dyDescent="0.2">
      <c r="A64" s="10" t="s">
        <v>93</v>
      </c>
      <c r="B64" s="11" t="s">
        <v>25</v>
      </c>
      <c r="C64" s="58" t="s">
        <v>143</v>
      </c>
      <c r="D64" s="3" t="s">
        <v>34</v>
      </c>
      <c r="E64" s="20">
        <v>0</v>
      </c>
      <c r="F64" s="20">
        <v>0</v>
      </c>
      <c r="G64" s="20">
        <v>0</v>
      </c>
      <c r="H64" s="21">
        <v>0</v>
      </c>
      <c r="I64" s="21">
        <v>0</v>
      </c>
      <c r="J64" s="21">
        <v>0</v>
      </c>
      <c r="K64" s="21">
        <v>0</v>
      </c>
      <c r="L64" s="21">
        <v>0</v>
      </c>
      <c r="M64" s="46">
        <v>0</v>
      </c>
      <c r="N64" s="46">
        <v>0</v>
      </c>
      <c r="O64" s="64">
        <v>0</v>
      </c>
      <c r="P64" s="46">
        <v>0</v>
      </c>
      <c r="Q64" s="46">
        <v>0</v>
      </c>
      <c r="R64" s="21">
        <f t="shared" si="18"/>
        <v>0</v>
      </c>
      <c r="S64" s="98" t="s">
        <v>99</v>
      </c>
      <c r="T64" s="99"/>
      <c r="U64" s="30" t="s">
        <v>122</v>
      </c>
    </row>
    <row r="65" spans="1:21" ht="252.75" customHeight="1" x14ac:dyDescent="0.2">
      <c r="A65" s="10" t="s">
        <v>94</v>
      </c>
      <c r="B65" s="11" t="s">
        <v>26</v>
      </c>
      <c r="C65" s="58" t="s">
        <v>143</v>
      </c>
      <c r="D65" s="3" t="s">
        <v>34</v>
      </c>
      <c r="E65" s="20">
        <v>0</v>
      </c>
      <c r="F65" s="20">
        <v>0</v>
      </c>
      <c r="G65" s="20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46">
        <v>0</v>
      </c>
      <c r="N65" s="46">
        <v>0</v>
      </c>
      <c r="O65" s="64">
        <v>0</v>
      </c>
      <c r="P65" s="46">
        <v>0</v>
      </c>
      <c r="Q65" s="46">
        <v>0</v>
      </c>
      <c r="R65" s="21">
        <f t="shared" si="18"/>
        <v>0</v>
      </c>
      <c r="S65" s="98" t="s">
        <v>146</v>
      </c>
      <c r="T65" s="99"/>
      <c r="U65" s="30" t="s">
        <v>123</v>
      </c>
    </row>
    <row r="66" spans="1:21" ht="52.5" customHeight="1" x14ac:dyDescent="0.2">
      <c r="A66" s="10" t="s">
        <v>95</v>
      </c>
      <c r="B66" s="11" t="s">
        <v>29</v>
      </c>
      <c r="C66" s="58" t="s">
        <v>144</v>
      </c>
      <c r="D66" s="3" t="s">
        <v>34</v>
      </c>
      <c r="E66" s="20">
        <f>E68+E67</f>
        <v>0</v>
      </c>
      <c r="F66" s="20">
        <f t="shared" ref="F66:Q66" si="23">F68+F67</f>
        <v>0</v>
      </c>
      <c r="G66" s="20">
        <f t="shared" si="23"/>
        <v>0</v>
      </c>
      <c r="H66" s="20">
        <f t="shared" si="23"/>
        <v>0</v>
      </c>
      <c r="I66" s="20">
        <f t="shared" si="23"/>
        <v>0</v>
      </c>
      <c r="J66" s="20">
        <f t="shared" si="23"/>
        <v>0</v>
      </c>
      <c r="K66" s="20">
        <f t="shared" si="23"/>
        <v>0</v>
      </c>
      <c r="L66" s="20">
        <f t="shared" si="23"/>
        <v>0</v>
      </c>
      <c r="M66" s="52">
        <f t="shared" si="23"/>
        <v>0</v>
      </c>
      <c r="N66" s="53">
        <f t="shared" si="23"/>
        <v>0</v>
      </c>
      <c r="O66" s="86">
        <f t="shared" si="23"/>
        <v>0</v>
      </c>
      <c r="P66" s="53">
        <f t="shared" si="23"/>
        <v>0</v>
      </c>
      <c r="Q66" s="53">
        <f t="shared" si="23"/>
        <v>0</v>
      </c>
      <c r="R66" s="21">
        <f t="shared" si="18"/>
        <v>0</v>
      </c>
      <c r="S66" s="187"/>
      <c r="T66" s="188"/>
      <c r="U66" s="189"/>
    </row>
    <row r="67" spans="1:21" ht="127.5" customHeight="1" x14ac:dyDescent="0.2">
      <c r="A67" s="10" t="s">
        <v>96</v>
      </c>
      <c r="B67" s="11" t="s">
        <v>31</v>
      </c>
      <c r="C67" s="58" t="s">
        <v>144</v>
      </c>
      <c r="D67" s="3" t="s">
        <v>34</v>
      </c>
      <c r="E67" s="20">
        <v>0</v>
      </c>
      <c r="F67" s="20">
        <v>0</v>
      </c>
      <c r="G67" s="20">
        <v>0</v>
      </c>
      <c r="H67" s="20">
        <v>0</v>
      </c>
      <c r="I67" s="20">
        <v>0</v>
      </c>
      <c r="J67" s="20">
        <v>0</v>
      </c>
      <c r="K67" s="20">
        <v>0</v>
      </c>
      <c r="L67" s="20">
        <v>0</v>
      </c>
      <c r="M67" s="46">
        <v>0</v>
      </c>
      <c r="N67" s="46">
        <v>0</v>
      </c>
      <c r="O67" s="64">
        <v>0</v>
      </c>
      <c r="P67" s="46">
        <v>0</v>
      </c>
      <c r="Q67" s="46">
        <v>0</v>
      </c>
      <c r="R67" s="21">
        <f t="shared" si="18"/>
        <v>0</v>
      </c>
      <c r="S67" s="98" t="s">
        <v>98</v>
      </c>
      <c r="T67" s="99"/>
      <c r="U67" s="30" t="s">
        <v>124</v>
      </c>
    </row>
    <row r="68" spans="1:21" ht="184.5" customHeight="1" x14ac:dyDescent="0.2">
      <c r="A68" s="10" t="s">
        <v>97</v>
      </c>
      <c r="B68" s="11" t="s">
        <v>44</v>
      </c>
      <c r="C68" s="58" t="s">
        <v>145</v>
      </c>
      <c r="D68" s="3" t="s">
        <v>34</v>
      </c>
      <c r="E68" s="20">
        <v>0</v>
      </c>
      <c r="F68" s="20">
        <v>0</v>
      </c>
      <c r="G68" s="20">
        <v>0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64">
        <v>0</v>
      </c>
      <c r="N68" s="64">
        <v>0</v>
      </c>
      <c r="O68" s="64">
        <v>0</v>
      </c>
      <c r="P68" s="64">
        <v>0</v>
      </c>
      <c r="Q68" s="46">
        <v>0</v>
      </c>
      <c r="R68" s="21">
        <f t="shared" si="18"/>
        <v>0</v>
      </c>
      <c r="S68" s="91" t="s">
        <v>101</v>
      </c>
      <c r="T68" s="91"/>
      <c r="U68" s="31" t="s">
        <v>125</v>
      </c>
    </row>
    <row r="69" spans="1:21" s="34" customFormat="1" ht="61.5" customHeight="1" x14ac:dyDescent="0.2">
      <c r="A69" s="127" t="s">
        <v>149</v>
      </c>
      <c r="B69" s="177" t="s">
        <v>139</v>
      </c>
      <c r="C69" s="161" t="s">
        <v>129</v>
      </c>
      <c r="D69" s="35" t="s">
        <v>126</v>
      </c>
      <c r="E69" s="39">
        <f t="shared" ref="E69:Q69" si="24">E72+E74+E77</f>
        <v>0</v>
      </c>
      <c r="F69" s="39">
        <f t="shared" si="24"/>
        <v>0</v>
      </c>
      <c r="G69" s="39">
        <f t="shared" si="24"/>
        <v>0</v>
      </c>
      <c r="H69" s="39">
        <f t="shared" si="24"/>
        <v>0</v>
      </c>
      <c r="I69" s="39">
        <f t="shared" si="24"/>
        <v>0</v>
      </c>
      <c r="J69" s="39">
        <f t="shared" si="24"/>
        <v>0</v>
      </c>
      <c r="K69" s="39">
        <f t="shared" si="24"/>
        <v>0</v>
      </c>
      <c r="L69" s="39">
        <f t="shared" si="24"/>
        <v>0</v>
      </c>
      <c r="M69" s="65">
        <f t="shared" si="24"/>
        <v>0</v>
      </c>
      <c r="N69" s="65">
        <f t="shared" si="24"/>
        <v>0</v>
      </c>
      <c r="O69" s="65">
        <f>O72+O74+O77</f>
        <v>8000.6</v>
      </c>
      <c r="P69" s="65">
        <f t="shared" si="24"/>
        <v>0</v>
      </c>
      <c r="Q69" s="54">
        <f t="shared" si="24"/>
        <v>0</v>
      </c>
      <c r="R69" s="21">
        <f t="shared" ref="R69:R84" si="25">SUM(E69:Q69)</f>
        <v>8000.6</v>
      </c>
      <c r="S69" s="142"/>
      <c r="T69" s="143"/>
      <c r="U69" s="144"/>
    </row>
    <row r="70" spans="1:21" s="34" customFormat="1" ht="38.25" customHeight="1" x14ac:dyDescent="0.2">
      <c r="A70" s="127"/>
      <c r="B70" s="177"/>
      <c r="C70" s="178"/>
      <c r="D70" s="35" t="s">
        <v>127</v>
      </c>
      <c r="E70" s="39">
        <f t="shared" ref="E70:Q70" si="26">E73+E75+E78</f>
        <v>0</v>
      </c>
      <c r="F70" s="39">
        <f t="shared" si="26"/>
        <v>0</v>
      </c>
      <c r="G70" s="39">
        <f t="shared" si="26"/>
        <v>0</v>
      </c>
      <c r="H70" s="39">
        <f t="shared" si="26"/>
        <v>0</v>
      </c>
      <c r="I70" s="39">
        <f t="shared" si="26"/>
        <v>0</v>
      </c>
      <c r="J70" s="39">
        <f t="shared" si="26"/>
        <v>0</v>
      </c>
      <c r="K70" s="39">
        <f t="shared" si="26"/>
        <v>0</v>
      </c>
      <c r="L70" s="39">
        <f t="shared" si="26"/>
        <v>0</v>
      </c>
      <c r="M70" s="65">
        <f t="shared" si="26"/>
        <v>0</v>
      </c>
      <c r="N70" s="65">
        <f t="shared" si="26"/>
        <v>0</v>
      </c>
      <c r="O70" s="65">
        <f>O73+O75+O78</f>
        <v>5999.4</v>
      </c>
      <c r="P70" s="65">
        <f t="shared" si="26"/>
        <v>0</v>
      </c>
      <c r="Q70" s="54">
        <f t="shared" si="26"/>
        <v>0</v>
      </c>
      <c r="R70" s="21">
        <f t="shared" si="25"/>
        <v>5999.4</v>
      </c>
      <c r="S70" s="194"/>
      <c r="T70" s="195"/>
      <c r="U70" s="196"/>
    </row>
    <row r="71" spans="1:21" s="34" customFormat="1" ht="38.25" customHeight="1" x14ac:dyDescent="0.2">
      <c r="A71" s="127"/>
      <c r="B71" s="177"/>
      <c r="C71" s="162"/>
      <c r="D71" s="35" t="s">
        <v>128</v>
      </c>
      <c r="E71" s="39">
        <f>E76</f>
        <v>0</v>
      </c>
      <c r="F71" s="39">
        <f t="shared" ref="F71:Q71" si="27">F76</f>
        <v>0</v>
      </c>
      <c r="G71" s="39">
        <f t="shared" si="27"/>
        <v>0</v>
      </c>
      <c r="H71" s="39">
        <f t="shared" si="27"/>
        <v>0</v>
      </c>
      <c r="I71" s="39">
        <f t="shared" si="27"/>
        <v>0</v>
      </c>
      <c r="J71" s="39">
        <f t="shared" si="27"/>
        <v>0</v>
      </c>
      <c r="K71" s="39">
        <f t="shared" si="27"/>
        <v>0</v>
      </c>
      <c r="L71" s="39">
        <f t="shared" si="27"/>
        <v>0</v>
      </c>
      <c r="M71" s="65">
        <f t="shared" si="27"/>
        <v>0</v>
      </c>
      <c r="N71" s="65">
        <f t="shared" si="27"/>
        <v>0</v>
      </c>
      <c r="O71" s="65">
        <f t="shared" si="27"/>
        <v>117.7</v>
      </c>
      <c r="P71" s="65">
        <f t="shared" si="27"/>
        <v>0</v>
      </c>
      <c r="Q71" s="54">
        <f t="shared" si="27"/>
        <v>0</v>
      </c>
      <c r="R71" s="21">
        <f t="shared" si="25"/>
        <v>117.7</v>
      </c>
      <c r="S71" s="145"/>
      <c r="T71" s="146"/>
      <c r="U71" s="147"/>
    </row>
    <row r="72" spans="1:21" customFormat="1" ht="58.5" customHeight="1" x14ac:dyDescent="0.25">
      <c r="A72" s="179" t="s">
        <v>150</v>
      </c>
      <c r="B72" s="163" t="s">
        <v>140</v>
      </c>
      <c r="C72" s="181" t="s">
        <v>129</v>
      </c>
      <c r="D72" s="6" t="s">
        <v>126</v>
      </c>
      <c r="E72" s="40">
        <v>0</v>
      </c>
      <c r="F72" s="40">
        <v>0</v>
      </c>
      <c r="G72" s="40">
        <v>0</v>
      </c>
      <c r="H72" s="40">
        <v>0</v>
      </c>
      <c r="I72" s="40">
        <v>0</v>
      </c>
      <c r="J72" s="40">
        <v>0</v>
      </c>
      <c r="K72" s="40">
        <v>0</v>
      </c>
      <c r="L72" s="40">
        <v>0</v>
      </c>
      <c r="M72" s="61">
        <v>0</v>
      </c>
      <c r="N72" s="61">
        <v>0</v>
      </c>
      <c r="O72" s="61">
        <v>4854.6000000000004</v>
      </c>
      <c r="P72" s="61">
        <v>0</v>
      </c>
      <c r="Q72" s="55">
        <v>0</v>
      </c>
      <c r="R72" s="21">
        <f t="shared" si="25"/>
        <v>4854.6000000000004</v>
      </c>
      <c r="S72" s="192" t="s">
        <v>137</v>
      </c>
      <c r="T72" s="192"/>
      <c r="U72" s="197" t="s">
        <v>130</v>
      </c>
    </row>
    <row r="73" spans="1:21" customFormat="1" ht="114" customHeight="1" x14ac:dyDescent="0.25">
      <c r="A73" s="180"/>
      <c r="B73" s="164"/>
      <c r="C73" s="182"/>
      <c r="D73" s="6" t="s">
        <v>127</v>
      </c>
      <c r="E73" s="40">
        <v>0</v>
      </c>
      <c r="F73" s="40">
        <v>0</v>
      </c>
      <c r="G73" s="40">
        <v>0</v>
      </c>
      <c r="H73" s="40">
        <v>0</v>
      </c>
      <c r="I73" s="40">
        <v>0</v>
      </c>
      <c r="J73" s="40">
        <v>0</v>
      </c>
      <c r="K73" s="40">
        <v>0</v>
      </c>
      <c r="L73" s="41">
        <v>0</v>
      </c>
      <c r="M73" s="60">
        <v>0</v>
      </c>
      <c r="N73" s="60">
        <v>0</v>
      </c>
      <c r="O73" s="60">
        <v>3645.4</v>
      </c>
      <c r="P73" s="60">
        <v>0</v>
      </c>
      <c r="Q73" s="55">
        <v>0</v>
      </c>
      <c r="R73" s="21">
        <f t="shared" si="25"/>
        <v>3645.4</v>
      </c>
      <c r="S73" s="192"/>
      <c r="T73" s="192"/>
      <c r="U73" s="197"/>
    </row>
    <row r="74" spans="1:21" customFormat="1" ht="55.5" customHeight="1" x14ac:dyDescent="0.25">
      <c r="A74" s="183" t="s">
        <v>151</v>
      </c>
      <c r="B74" s="184" t="s">
        <v>135</v>
      </c>
      <c r="C74" s="90" t="s">
        <v>129</v>
      </c>
      <c r="D74" s="66" t="s">
        <v>126</v>
      </c>
      <c r="E74" s="40">
        <v>0</v>
      </c>
      <c r="F74" s="40">
        <v>0</v>
      </c>
      <c r="G74" s="40">
        <v>0</v>
      </c>
      <c r="H74" s="40">
        <v>0</v>
      </c>
      <c r="I74" s="40">
        <v>0</v>
      </c>
      <c r="J74" s="40">
        <v>0</v>
      </c>
      <c r="K74" s="40">
        <v>0</v>
      </c>
      <c r="L74" s="41">
        <v>0</v>
      </c>
      <c r="M74" s="60">
        <v>0</v>
      </c>
      <c r="N74" s="60">
        <v>0</v>
      </c>
      <c r="O74" s="60">
        <v>3146</v>
      </c>
      <c r="P74" s="60">
        <v>0</v>
      </c>
      <c r="Q74" s="55">
        <v>0</v>
      </c>
      <c r="R74" s="21">
        <f t="shared" si="25"/>
        <v>3146</v>
      </c>
      <c r="S74" s="193" t="s">
        <v>131</v>
      </c>
      <c r="T74" s="193"/>
      <c r="U74" s="198" t="s">
        <v>132</v>
      </c>
    </row>
    <row r="75" spans="1:21" customFormat="1" ht="74.25" customHeight="1" x14ac:dyDescent="0.25">
      <c r="A75" s="183"/>
      <c r="B75" s="185"/>
      <c r="C75" s="90"/>
      <c r="D75" s="66" t="s">
        <v>127</v>
      </c>
      <c r="E75" s="40">
        <v>0</v>
      </c>
      <c r="F75" s="40">
        <v>0</v>
      </c>
      <c r="G75" s="40">
        <v>0</v>
      </c>
      <c r="H75" s="40">
        <v>0</v>
      </c>
      <c r="I75" s="40">
        <v>0</v>
      </c>
      <c r="J75" s="40">
        <v>0</v>
      </c>
      <c r="K75" s="40">
        <v>0</v>
      </c>
      <c r="L75" s="41">
        <v>0</v>
      </c>
      <c r="M75" s="60">
        <v>0</v>
      </c>
      <c r="N75" s="60">
        <v>0</v>
      </c>
      <c r="O75" s="60">
        <v>2354</v>
      </c>
      <c r="P75" s="60">
        <v>0</v>
      </c>
      <c r="Q75" s="55">
        <v>0</v>
      </c>
      <c r="R75" s="21">
        <f t="shared" si="25"/>
        <v>2354</v>
      </c>
      <c r="S75" s="193"/>
      <c r="T75" s="193"/>
      <c r="U75" s="198"/>
    </row>
    <row r="76" spans="1:21" customFormat="1" ht="150" customHeight="1" x14ac:dyDescent="0.25">
      <c r="A76" s="77" t="s">
        <v>152</v>
      </c>
      <c r="B76" s="78" t="s">
        <v>136</v>
      </c>
      <c r="C76" s="3" t="s">
        <v>129</v>
      </c>
      <c r="D76" s="66" t="s">
        <v>128</v>
      </c>
      <c r="E76" s="40">
        <v>0</v>
      </c>
      <c r="F76" s="40">
        <v>0</v>
      </c>
      <c r="G76" s="40">
        <v>0</v>
      </c>
      <c r="H76" s="40">
        <v>0</v>
      </c>
      <c r="I76" s="40">
        <v>0</v>
      </c>
      <c r="J76" s="40">
        <v>0</v>
      </c>
      <c r="K76" s="40">
        <v>0</v>
      </c>
      <c r="L76" s="41">
        <v>0</v>
      </c>
      <c r="M76" s="56">
        <v>0</v>
      </c>
      <c r="N76" s="60">
        <v>0</v>
      </c>
      <c r="O76" s="60">
        <v>117.7</v>
      </c>
      <c r="P76" s="60">
        <v>0</v>
      </c>
      <c r="Q76" s="61">
        <v>0</v>
      </c>
      <c r="R76" s="62">
        <f t="shared" si="25"/>
        <v>117.7</v>
      </c>
      <c r="S76" s="193"/>
      <c r="T76" s="193"/>
      <c r="U76" s="198"/>
    </row>
    <row r="77" spans="1:21" customFormat="1" ht="56.25" customHeight="1" x14ac:dyDescent="0.25">
      <c r="A77" s="183" t="s">
        <v>153</v>
      </c>
      <c r="B77" s="186" t="s">
        <v>141</v>
      </c>
      <c r="C77" s="90" t="s">
        <v>129</v>
      </c>
      <c r="D77" s="66" t="s">
        <v>126</v>
      </c>
      <c r="E77" s="40">
        <v>0</v>
      </c>
      <c r="F77" s="40">
        <v>0</v>
      </c>
      <c r="G77" s="40">
        <v>0</v>
      </c>
      <c r="H77" s="40">
        <v>0</v>
      </c>
      <c r="I77" s="40">
        <v>0</v>
      </c>
      <c r="J77" s="40">
        <v>0</v>
      </c>
      <c r="K77" s="40">
        <v>0</v>
      </c>
      <c r="L77" s="41">
        <v>0</v>
      </c>
      <c r="M77" s="56">
        <v>0</v>
      </c>
      <c r="N77" s="60">
        <v>0</v>
      </c>
      <c r="O77" s="60">
        <v>0</v>
      </c>
      <c r="P77" s="60">
        <v>0</v>
      </c>
      <c r="Q77" s="61">
        <v>0</v>
      </c>
      <c r="R77" s="62">
        <f t="shared" si="25"/>
        <v>0</v>
      </c>
      <c r="S77" s="193"/>
      <c r="T77" s="193"/>
      <c r="U77" s="198"/>
    </row>
    <row r="78" spans="1:21" customFormat="1" ht="54.75" customHeight="1" x14ac:dyDescent="0.25">
      <c r="A78" s="183"/>
      <c r="B78" s="186"/>
      <c r="C78" s="90"/>
      <c r="D78" s="66" t="s">
        <v>127</v>
      </c>
      <c r="E78" s="40">
        <v>0</v>
      </c>
      <c r="F78" s="40">
        <v>0</v>
      </c>
      <c r="G78" s="40">
        <v>0</v>
      </c>
      <c r="H78" s="40">
        <v>0</v>
      </c>
      <c r="I78" s="40">
        <v>0</v>
      </c>
      <c r="J78" s="40">
        <v>0</v>
      </c>
      <c r="K78" s="40">
        <v>0</v>
      </c>
      <c r="L78" s="41">
        <v>0</v>
      </c>
      <c r="M78" s="56">
        <v>0</v>
      </c>
      <c r="N78" s="60">
        <v>0</v>
      </c>
      <c r="O78" s="60">
        <v>0</v>
      </c>
      <c r="P78" s="60">
        <v>0</v>
      </c>
      <c r="Q78" s="61">
        <v>0</v>
      </c>
      <c r="R78" s="62">
        <f t="shared" si="25"/>
        <v>0</v>
      </c>
      <c r="S78" s="193"/>
      <c r="T78" s="193"/>
      <c r="U78" s="198"/>
    </row>
    <row r="79" spans="1:21" s="75" customFormat="1" ht="163.5" customHeight="1" x14ac:dyDescent="0.25">
      <c r="A79" s="67" t="s">
        <v>147</v>
      </c>
      <c r="B79" s="79" t="s">
        <v>154</v>
      </c>
      <c r="C79" s="68">
        <v>2025</v>
      </c>
      <c r="D79" s="68" t="s">
        <v>128</v>
      </c>
      <c r="E79" s="69">
        <v>0</v>
      </c>
      <c r="F79" s="69">
        <v>0</v>
      </c>
      <c r="G79" s="69">
        <v>0</v>
      </c>
      <c r="H79" s="69">
        <v>0</v>
      </c>
      <c r="I79" s="69">
        <v>0</v>
      </c>
      <c r="J79" s="69">
        <v>0</v>
      </c>
      <c r="K79" s="69">
        <v>0</v>
      </c>
      <c r="L79" s="70">
        <v>0</v>
      </c>
      <c r="M79" s="71">
        <v>0</v>
      </c>
      <c r="N79" s="72">
        <v>0</v>
      </c>
      <c r="O79" s="72">
        <v>95</v>
      </c>
      <c r="P79" s="72">
        <v>0</v>
      </c>
      <c r="Q79" s="73">
        <v>0</v>
      </c>
      <c r="R79" s="74">
        <f t="shared" si="25"/>
        <v>95</v>
      </c>
      <c r="S79" s="91" t="s">
        <v>59</v>
      </c>
      <c r="T79" s="91"/>
      <c r="U79" s="76" t="s">
        <v>148</v>
      </c>
    </row>
    <row r="80" spans="1:21" ht="22.5" customHeight="1" x14ac:dyDescent="0.2">
      <c r="A80" s="175" t="s">
        <v>8</v>
      </c>
      <c r="B80" s="175"/>
      <c r="C80" s="175"/>
      <c r="D80" s="175"/>
      <c r="E80" s="42">
        <f>E81+E82+E83+E84</f>
        <v>2378.4</v>
      </c>
      <c r="F80" s="42">
        <f t="shared" ref="F80:Q80" si="28">F81+F82+F83+F84</f>
        <v>3073.5</v>
      </c>
      <c r="G80" s="42">
        <f t="shared" si="28"/>
        <v>2966.1</v>
      </c>
      <c r="H80" s="42">
        <f t="shared" si="28"/>
        <v>6552.4000000000005</v>
      </c>
      <c r="I80" s="42">
        <f t="shared" si="28"/>
        <v>10446.499999999998</v>
      </c>
      <c r="J80" s="42">
        <f t="shared" si="28"/>
        <v>7741.1</v>
      </c>
      <c r="K80" s="42">
        <f t="shared" si="28"/>
        <v>6866.8</v>
      </c>
      <c r="L80" s="42">
        <f t="shared" si="28"/>
        <v>7582.5</v>
      </c>
      <c r="M80" s="57">
        <f t="shared" si="28"/>
        <v>10226.806</v>
      </c>
      <c r="N80" s="63">
        <f t="shared" si="28"/>
        <v>11951.6</v>
      </c>
      <c r="O80" s="63">
        <f>O81+O82+O83+O84</f>
        <v>26162.6</v>
      </c>
      <c r="P80" s="63">
        <f t="shared" si="28"/>
        <v>11592.4</v>
      </c>
      <c r="Q80" s="63">
        <f t="shared" si="28"/>
        <v>11592.4</v>
      </c>
      <c r="R80" s="62">
        <f t="shared" si="25"/>
        <v>119133.106</v>
      </c>
      <c r="S80" s="191"/>
      <c r="T80" s="191"/>
      <c r="U80" s="191"/>
    </row>
    <row r="81" spans="1:21" ht="34.5" customHeight="1" x14ac:dyDescent="0.2">
      <c r="A81" s="175" t="s">
        <v>10</v>
      </c>
      <c r="B81" s="175"/>
      <c r="C81" s="175"/>
      <c r="D81" s="66" t="s">
        <v>34</v>
      </c>
      <c r="E81" s="42">
        <f t="shared" ref="E81:N81" si="29">E71+E36+E39+E28+E22+E14</f>
        <v>947</v>
      </c>
      <c r="F81" s="42">
        <f t="shared" si="29"/>
        <v>93.2</v>
      </c>
      <c r="G81" s="42">
        <f t="shared" si="29"/>
        <v>68.400000000000006</v>
      </c>
      <c r="H81" s="42">
        <f t="shared" si="29"/>
        <v>4819.2</v>
      </c>
      <c r="I81" s="42">
        <f t="shared" si="29"/>
        <v>7240.6999999999989</v>
      </c>
      <c r="J81" s="42">
        <f t="shared" si="29"/>
        <v>5698.5</v>
      </c>
      <c r="K81" s="42">
        <f t="shared" si="29"/>
        <v>6529.8</v>
      </c>
      <c r="L81" s="42">
        <f t="shared" si="29"/>
        <v>7471.1</v>
      </c>
      <c r="M81" s="57">
        <f t="shared" si="29"/>
        <v>9379.7060000000001</v>
      </c>
      <c r="N81" s="63">
        <f t="shared" si="29"/>
        <v>11023</v>
      </c>
      <c r="O81" s="63">
        <f>O71+O36+O39+O28+O22+O14+O79</f>
        <v>12162.6</v>
      </c>
      <c r="P81" s="63">
        <f>P71+P36+P39+P28+P22+P14</f>
        <v>11592.4</v>
      </c>
      <c r="Q81" s="63">
        <f>Q71+Q36+Q39+Q28+Q22+Q14</f>
        <v>11592.4</v>
      </c>
      <c r="R81" s="62">
        <f>SUM(E81:Q81)</f>
        <v>88618.005999999994</v>
      </c>
      <c r="S81" s="191"/>
      <c r="T81" s="191"/>
      <c r="U81" s="191"/>
    </row>
    <row r="82" spans="1:21" ht="27.75" customHeight="1" x14ac:dyDescent="0.2">
      <c r="A82" s="175"/>
      <c r="B82" s="175"/>
      <c r="C82" s="175"/>
      <c r="D82" s="66" t="s">
        <v>35</v>
      </c>
      <c r="E82" s="42">
        <f>E70+E30+E23+E15</f>
        <v>1231.4000000000001</v>
      </c>
      <c r="F82" s="42">
        <f t="shared" ref="F82:Q82" si="30">F70+F30+F23+F15</f>
        <v>2410</v>
      </c>
      <c r="G82" s="42">
        <f t="shared" si="30"/>
        <v>2570</v>
      </c>
      <c r="H82" s="42">
        <f t="shared" si="30"/>
        <v>1344.4</v>
      </c>
      <c r="I82" s="42">
        <f t="shared" si="30"/>
        <v>2874</v>
      </c>
      <c r="J82" s="42">
        <f t="shared" si="30"/>
        <v>2042.6</v>
      </c>
      <c r="K82" s="42">
        <f t="shared" si="30"/>
        <v>337</v>
      </c>
      <c r="L82" s="42">
        <f t="shared" si="30"/>
        <v>111.4</v>
      </c>
      <c r="M82" s="57">
        <f t="shared" si="30"/>
        <v>847.1</v>
      </c>
      <c r="N82" s="63">
        <f t="shared" si="30"/>
        <v>928.6</v>
      </c>
      <c r="O82" s="63">
        <f t="shared" si="30"/>
        <v>5999.4</v>
      </c>
      <c r="P82" s="63">
        <f t="shared" si="30"/>
        <v>0</v>
      </c>
      <c r="Q82" s="63">
        <f t="shared" si="30"/>
        <v>0</v>
      </c>
      <c r="R82" s="62">
        <f>SUM(E82:Q82)</f>
        <v>20695.900000000001</v>
      </c>
      <c r="S82" s="191"/>
      <c r="T82" s="191"/>
      <c r="U82" s="191"/>
    </row>
    <row r="83" spans="1:21" ht="27.75" customHeight="1" x14ac:dyDescent="0.2">
      <c r="A83" s="175"/>
      <c r="B83" s="175"/>
      <c r="C83" s="175"/>
      <c r="D83" s="66" t="s">
        <v>37</v>
      </c>
      <c r="E83" s="42">
        <f>E40+E29</f>
        <v>200</v>
      </c>
      <c r="F83" s="42">
        <f t="shared" ref="F83:Q83" si="31">F40+F29</f>
        <v>570.29999999999995</v>
      </c>
      <c r="G83" s="42">
        <f t="shared" si="31"/>
        <v>327.7</v>
      </c>
      <c r="H83" s="42">
        <f t="shared" si="31"/>
        <v>388.79999999999995</v>
      </c>
      <c r="I83" s="42">
        <f t="shared" si="31"/>
        <v>331.8</v>
      </c>
      <c r="J83" s="42">
        <f t="shared" si="31"/>
        <v>0</v>
      </c>
      <c r="K83" s="42">
        <f t="shared" si="31"/>
        <v>0</v>
      </c>
      <c r="L83" s="42">
        <f t="shared" si="31"/>
        <v>0</v>
      </c>
      <c r="M83" s="57">
        <f t="shared" si="31"/>
        <v>0</v>
      </c>
      <c r="N83" s="63">
        <f t="shared" si="31"/>
        <v>0</v>
      </c>
      <c r="O83" s="63">
        <f t="shared" si="31"/>
        <v>0</v>
      </c>
      <c r="P83" s="63">
        <f t="shared" si="31"/>
        <v>0</v>
      </c>
      <c r="Q83" s="63">
        <f t="shared" si="31"/>
        <v>0</v>
      </c>
      <c r="R83" s="62">
        <f t="shared" si="25"/>
        <v>1818.6</v>
      </c>
      <c r="S83" s="191"/>
      <c r="T83" s="191"/>
      <c r="U83" s="191"/>
    </row>
    <row r="84" spans="1:21" ht="27.75" customHeight="1" x14ac:dyDescent="0.2">
      <c r="A84" s="175"/>
      <c r="B84" s="175"/>
      <c r="C84" s="175"/>
      <c r="D84" s="66" t="s">
        <v>126</v>
      </c>
      <c r="E84" s="42">
        <f>E69</f>
        <v>0</v>
      </c>
      <c r="F84" s="42">
        <f t="shared" ref="F84:Q84" si="32">F69</f>
        <v>0</v>
      </c>
      <c r="G84" s="42">
        <f t="shared" si="32"/>
        <v>0</v>
      </c>
      <c r="H84" s="42">
        <f t="shared" si="32"/>
        <v>0</v>
      </c>
      <c r="I84" s="42">
        <f t="shared" si="32"/>
        <v>0</v>
      </c>
      <c r="J84" s="42">
        <f t="shared" si="32"/>
        <v>0</v>
      </c>
      <c r="K84" s="42">
        <f t="shared" si="32"/>
        <v>0</v>
      </c>
      <c r="L84" s="42">
        <f t="shared" si="32"/>
        <v>0</v>
      </c>
      <c r="M84" s="57">
        <f t="shared" si="32"/>
        <v>0</v>
      </c>
      <c r="N84" s="63">
        <f t="shared" si="32"/>
        <v>0</v>
      </c>
      <c r="O84" s="63">
        <f t="shared" si="32"/>
        <v>8000.6</v>
      </c>
      <c r="P84" s="63">
        <f t="shared" si="32"/>
        <v>0</v>
      </c>
      <c r="Q84" s="63">
        <f t="shared" si="32"/>
        <v>0</v>
      </c>
      <c r="R84" s="62">
        <f t="shared" si="25"/>
        <v>8000.6</v>
      </c>
      <c r="S84" s="191"/>
      <c r="T84" s="191"/>
      <c r="U84" s="191"/>
    </row>
    <row r="87" spans="1:21" hidden="1" x14ac:dyDescent="0.2">
      <c r="M87" s="23">
        <f>10172609.15/1000</f>
        <v>10172.60915</v>
      </c>
      <c r="N87" s="23">
        <f>(10203887.7+641812.3)/1000</f>
        <v>10845.7</v>
      </c>
      <c r="P87" s="23">
        <f>20361600/1000</f>
        <v>20361.599999999999</v>
      </c>
    </row>
    <row r="88" spans="1:21" hidden="1" x14ac:dyDescent="0.2">
      <c r="M88" s="23">
        <f>M87-M80</f>
        <v>-54.196850000000268</v>
      </c>
      <c r="N88" s="23">
        <f t="shared" ref="N88:P88" si="33">N87-N80</f>
        <v>-1105.8999999999996</v>
      </c>
      <c r="P88" s="23">
        <f t="shared" si="33"/>
        <v>8769.1999999999989</v>
      </c>
    </row>
    <row r="89" spans="1:21" hidden="1" x14ac:dyDescent="0.2">
      <c r="B89" s="1" t="s">
        <v>106</v>
      </c>
      <c r="C89" s="1" t="s">
        <v>105</v>
      </c>
      <c r="D89" s="1" t="s">
        <v>107</v>
      </c>
      <c r="M89" s="23">
        <f>66400/1000</f>
        <v>66.400000000000006</v>
      </c>
      <c r="N89" s="23">
        <f>76000/1000</f>
        <v>76</v>
      </c>
      <c r="P89" s="23">
        <f>O89</f>
        <v>0</v>
      </c>
    </row>
    <row r="90" spans="1:21" hidden="1" x14ac:dyDescent="0.2"/>
  </sheetData>
  <autoFilter ref="A13:U83"/>
  <mergeCells count="131">
    <mergeCell ref="S79:T79"/>
    <mergeCell ref="A41:A42"/>
    <mergeCell ref="A80:D80"/>
    <mergeCell ref="B69:B71"/>
    <mergeCell ref="A69:A71"/>
    <mergeCell ref="C69:C71"/>
    <mergeCell ref="A72:A73"/>
    <mergeCell ref="B72:B73"/>
    <mergeCell ref="C72:C73"/>
    <mergeCell ref="C45:C46"/>
    <mergeCell ref="A74:A75"/>
    <mergeCell ref="B74:B75"/>
    <mergeCell ref="A77:A78"/>
    <mergeCell ref="B77:B78"/>
    <mergeCell ref="S66:U66"/>
    <mergeCell ref="U61:U62"/>
    <mergeCell ref="S80:U84"/>
    <mergeCell ref="S72:T73"/>
    <mergeCell ref="S74:T78"/>
    <mergeCell ref="S69:T71"/>
    <mergeCell ref="U69:U71"/>
    <mergeCell ref="U72:U73"/>
    <mergeCell ref="C74:C75"/>
    <mergeCell ref="U74:U78"/>
    <mergeCell ref="A81:C84"/>
    <mergeCell ref="A16:A17"/>
    <mergeCell ref="B16:B17"/>
    <mergeCell ref="C16:C17"/>
    <mergeCell ref="A61:A62"/>
    <mergeCell ref="C61:C62"/>
    <mergeCell ref="B61:B62"/>
    <mergeCell ref="A53:A54"/>
    <mergeCell ref="B53:B54"/>
    <mergeCell ref="C53:C54"/>
    <mergeCell ref="A57:A58"/>
    <mergeCell ref="B57:B58"/>
    <mergeCell ref="C57:C58"/>
    <mergeCell ref="A55:A56"/>
    <mergeCell ref="B55:B56"/>
    <mergeCell ref="C55:C56"/>
    <mergeCell ref="A51:A52"/>
    <mergeCell ref="A49:A50"/>
    <mergeCell ref="B49:B50"/>
    <mergeCell ref="C49:C50"/>
    <mergeCell ref="A28:A30"/>
    <mergeCell ref="B28:B30"/>
    <mergeCell ref="A45:A46"/>
    <mergeCell ref="B45:B46"/>
    <mergeCell ref="U45:U46"/>
    <mergeCell ref="U31:U33"/>
    <mergeCell ref="S38:T38"/>
    <mergeCell ref="S36:U36"/>
    <mergeCell ref="S39:U40"/>
    <mergeCell ref="B51:B52"/>
    <mergeCell ref="C51:C52"/>
    <mergeCell ref="S41:U42"/>
    <mergeCell ref="B39:B40"/>
    <mergeCell ref="C39:C40"/>
    <mergeCell ref="S31:T33"/>
    <mergeCell ref="C41:C42"/>
    <mergeCell ref="B31:B33"/>
    <mergeCell ref="C31:C33"/>
    <mergeCell ref="B41:B42"/>
    <mergeCell ref="S45:T46"/>
    <mergeCell ref="S47:T47"/>
    <mergeCell ref="S48:T48"/>
    <mergeCell ref="U51:U52"/>
    <mergeCell ref="S49:U50"/>
    <mergeCell ref="A39:A40"/>
    <mergeCell ref="A20:A21"/>
    <mergeCell ref="B20:B21"/>
    <mergeCell ref="C20:C21"/>
    <mergeCell ref="B14:B15"/>
    <mergeCell ref="C14:C15"/>
    <mergeCell ref="A26:A27"/>
    <mergeCell ref="B26:B27"/>
    <mergeCell ref="S14:U15"/>
    <mergeCell ref="S22:U23"/>
    <mergeCell ref="C26:C27"/>
    <mergeCell ref="A31:A33"/>
    <mergeCell ref="B22:B23"/>
    <mergeCell ref="A22:A23"/>
    <mergeCell ref="C22:C23"/>
    <mergeCell ref="A24:A25"/>
    <mergeCell ref="B24:B25"/>
    <mergeCell ref="C28:C30"/>
    <mergeCell ref="A9:U9"/>
    <mergeCell ref="B11:B12"/>
    <mergeCell ref="C11:C12"/>
    <mergeCell ref="C24:C25"/>
    <mergeCell ref="S28:T30"/>
    <mergeCell ref="A11:A12"/>
    <mergeCell ref="A14:A15"/>
    <mergeCell ref="D11:D12"/>
    <mergeCell ref="T10:U10"/>
    <mergeCell ref="E11:R11"/>
    <mergeCell ref="S13:T13"/>
    <mergeCell ref="U11:U12"/>
    <mergeCell ref="S16:T19"/>
    <mergeCell ref="S11:T12"/>
    <mergeCell ref="S43:T43"/>
    <mergeCell ref="S44:T44"/>
    <mergeCell ref="S34:T34"/>
    <mergeCell ref="U20:U21"/>
    <mergeCell ref="S20:T21"/>
    <mergeCell ref="S24:T24"/>
    <mergeCell ref="S26:T26"/>
    <mergeCell ref="T1:U1"/>
    <mergeCell ref="T2:U2"/>
    <mergeCell ref="T3:U3"/>
    <mergeCell ref="T6:U6"/>
    <mergeCell ref="T4:U4"/>
    <mergeCell ref="T5:U5"/>
    <mergeCell ref="C77:C78"/>
    <mergeCell ref="S68:T68"/>
    <mergeCell ref="S51:T52"/>
    <mergeCell ref="S53:T54"/>
    <mergeCell ref="S55:T56"/>
    <mergeCell ref="S59:T59"/>
    <mergeCell ref="S60:T60"/>
    <mergeCell ref="S61:T62"/>
    <mergeCell ref="S63:T63"/>
    <mergeCell ref="S64:T64"/>
    <mergeCell ref="S65:T65"/>
    <mergeCell ref="S67:T67"/>
    <mergeCell ref="S57:U58"/>
    <mergeCell ref="U55:U56"/>
    <mergeCell ref="U53:U54"/>
    <mergeCell ref="U28:U30"/>
    <mergeCell ref="S35:T35"/>
    <mergeCell ref="S37:T37"/>
  </mergeCells>
  <pageMargins left="0.62992125984251968" right="0.23622047244094491" top="0.35433070866141736" bottom="0.35433070866141736" header="0.31496062992125984" footer="0.31496062992125984"/>
  <pageSetup paperSize="9" scale="50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 1</vt:lpstr>
      <vt:lpstr>Лист1</vt:lpstr>
      <vt:lpstr>'Лист 1'!Заголовки_для_печати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2025-07-24T12:16:00Z</dcterms:modified>
</cp:coreProperties>
</file>