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3" sheetId="3" r:id="rId1"/>
    <sheet name="4" sheetId="2" r:id="rId2"/>
  </sheets>
  <definedNames>
    <definedName name="_xlnm._FilterDatabase" localSheetId="0" hidden="1">'3'!$A$18:$Z$69</definedName>
    <definedName name="_xlnm.Print_Titles" localSheetId="0">'3'!$18:$18</definedName>
  </definedNames>
  <calcPr calcId="144525"/>
</workbook>
</file>

<file path=xl/calcChain.xml><?xml version="1.0" encoding="utf-8"?>
<calcChain xmlns="http://schemas.openxmlformats.org/spreadsheetml/2006/main">
  <c r="W19" i="3" l="1"/>
  <c r="V19" i="3"/>
  <c r="U19" i="3"/>
  <c r="T19" i="3"/>
  <c r="R19" i="3"/>
  <c r="P19" i="3"/>
  <c r="O19" i="3"/>
  <c r="L19" i="3"/>
  <c r="K19" i="3"/>
  <c r="I19" i="3"/>
  <c r="H19" i="3"/>
  <c r="X69" i="3" l="1"/>
  <c r="M69" i="3"/>
  <c r="J69" i="3"/>
  <c r="G69" i="3"/>
  <c r="M68" i="3" l="1"/>
  <c r="M67" i="3"/>
  <c r="M66" i="3"/>
  <c r="X68" i="3"/>
  <c r="X67" i="3"/>
  <c r="X66" i="3"/>
  <c r="M65" i="3"/>
  <c r="J68" i="3"/>
  <c r="J67" i="3"/>
  <c r="G68" i="3"/>
  <c r="G67" i="3"/>
  <c r="J66" i="3"/>
  <c r="G66" i="3"/>
  <c r="X65" i="3" l="1"/>
  <c r="J65" i="3"/>
  <c r="G65" i="3"/>
  <c r="O12" i="2"/>
  <c r="O13" i="2"/>
  <c r="M53" i="3" l="1"/>
  <c r="M54" i="3"/>
  <c r="M49" i="3"/>
  <c r="M50" i="3"/>
  <c r="M55" i="3"/>
  <c r="X50" i="3" l="1"/>
  <c r="X51" i="3"/>
  <c r="S51" i="3" s="1"/>
  <c r="J64" i="3"/>
  <c r="J63" i="3"/>
  <c r="G64" i="3"/>
  <c r="G63" i="3"/>
  <c r="M51" i="3" l="1"/>
  <c r="X64" i="3"/>
  <c r="X63" i="3"/>
  <c r="M63" i="3" l="1"/>
  <c r="M64" i="3"/>
  <c r="J49" i="3"/>
  <c r="G49" i="3"/>
  <c r="G48" i="3"/>
  <c r="J48" i="3"/>
  <c r="X62" i="3"/>
  <c r="X61" i="3"/>
  <c r="X60" i="3"/>
  <c r="M61" i="3" l="1"/>
  <c r="M62" i="3"/>
  <c r="M60" i="3"/>
  <c r="J62" i="3"/>
  <c r="J61" i="3"/>
  <c r="J60" i="3"/>
  <c r="G62" i="3"/>
  <c r="G61" i="3"/>
  <c r="G60" i="3"/>
  <c r="Z46" i="3" l="1"/>
  <c r="M47" i="3" l="1"/>
  <c r="M45" i="3"/>
  <c r="M44" i="3"/>
  <c r="M33" i="3"/>
  <c r="M32" i="3"/>
  <c r="M28" i="3"/>
  <c r="M27" i="3"/>
  <c r="M24" i="3"/>
  <c r="M23" i="3"/>
  <c r="M22" i="3"/>
  <c r="M21" i="3"/>
  <c r="M20" i="3"/>
  <c r="J57" i="3"/>
  <c r="X59" i="3" l="1"/>
  <c r="X58" i="3"/>
  <c r="X57" i="3"/>
  <c r="X56" i="3"/>
  <c r="X55" i="3"/>
  <c r="X54" i="3"/>
  <c r="X48" i="3"/>
  <c r="X53" i="3"/>
  <c r="J59" i="3"/>
  <c r="J58" i="3"/>
  <c r="J56" i="3"/>
  <c r="J55" i="3"/>
  <c r="J54" i="3"/>
  <c r="G59" i="3"/>
  <c r="G58" i="3"/>
  <c r="G57" i="3"/>
  <c r="G56" i="3"/>
  <c r="G55" i="3"/>
  <c r="G54" i="3"/>
  <c r="N26" i="3"/>
  <c r="M26" i="3" s="1"/>
  <c r="M48" i="3" l="1"/>
  <c r="Y57" i="3"/>
  <c r="Y58" i="3"/>
  <c r="Y59" i="3"/>
  <c r="M59" i="3"/>
  <c r="Y48" i="3"/>
  <c r="Y55" i="3"/>
  <c r="Y53" i="3"/>
  <c r="Y56" i="3"/>
  <c r="Y54" i="3"/>
  <c r="M58" i="3"/>
  <c r="M57" i="3"/>
  <c r="M56" i="3"/>
  <c r="X52" i="3"/>
  <c r="S52" i="3" s="1"/>
  <c r="S19" i="3" s="1"/>
  <c r="X49" i="3"/>
  <c r="M52" i="3" l="1"/>
  <c r="Y49" i="3"/>
  <c r="Y52" i="3"/>
  <c r="Y50" i="3"/>
  <c r="Y51" i="3"/>
  <c r="J53" i="3"/>
  <c r="G53" i="3"/>
  <c r="Y47" i="3" l="1"/>
  <c r="Y46" i="3" s="1"/>
  <c r="J50" i="3"/>
  <c r="J52" i="3"/>
  <c r="J51" i="3"/>
  <c r="G50" i="3"/>
  <c r="G52" i="3"/>
  <c r="G51" i="3"/>
  <c r="N30" i="3" l="1"/>
  <c r="M30" i="3" s="1"/>
  <c r="M25" i="3"/>
  <c r="J44" i="3"/>
  <c r="G44" i="3"/>
  <c r="G45" i="3"/>
  <c r="J45" i="3"/>
  <c r="X45" i="3"/>
  <c r="J33" i="3" l="1"/>
  <c r="J32" i="3"/>
  <c r="J31" i="3"/>
  <c r="G33" i="3"/>
  <c r="Q46" i="3" l="1"/>
  <c r="X46" i="3"/>
  <c r="J26" i="3" l="1"/>
  <c r="G26" i="3"/>
  <c r="J25" i="3"/>
  <c r="G25" i="3"/>
  <c r="N46" i="3" l="1"/>
  <c r="M46" i="3" s="1"/>
  <c r="N43" i="3"/>
  <c r="N42" i="3"/>
  <c r="N41" i="3"/>
  <c r="N40" i="3"/>
  <c r="N39" i="3"/>
  <c r="N38" i="3"/>
  <c r="N37" i="3"/>
  <c r="N36" i="3"/>
  <c r="N35" i="3"/>
  <c r="N34" i="3"/>
  <c r="J47" i="3" l="1"/>
  <c r="G47" i="3"/>
  <c r="G32" i="3" l="1"/>
  <c r="X43" i="3" l="1"/>
  <c r="X42" i="3" l="1"/>
  <c r="X41" i="3" l="1"/>
  <c r="X40" i="3"/>
  <c r="Q40" i="3" l="1"/>
  <c r="M40" i="3" s="1"/>
  <c r="X39" i="3" l="1"/>
  <c r="X38" i="3"/>
  <c r="X37" i="3"/>
  <c r="X36" i="3"/>
  <c r="X35" i="3"/>
  <c r="X34" i="3"/>
  <c r="X27" i="3" l="1"/>
  <c r="N31" i="3" l="1"/>
  <c r="M31" i="3" s="1"/>
  <c r="G30" i="3" l="1"/>
  <c r="J30" i="3"/>
  <c r="X30" i="3"/>
  <c r="X19" i="3" s="1"/>
  <c r="G31" i="3"/>
  <c r="X31" i="3"/>
  <c r="G27" i="3" l="1"/>
  <c r="J27" i="3"/>
  <c r="Q29" i="3" l="1"/>
  <c r="N29" i="3"/>
  <c r="N19" i="3" s="1"/>
  <c r="J29" i="3"/>
  <c r="G29" i="3"/>
  <c r="M29" i="3" l="1"/>
  <c r="Q43" i="3"/>
  <c r="M43" i="3" s="1"/>
  <c r="Q42" i="3"/>
  <c r="M42" i="3" s="1"/>
  <c r="Q41" i="3"/>
  <c r="M41" i="3" s="1"/>
  <c r="Q39" i="3"/>
  <c r="M39" i="3" s="1"/>
  <c r="Q38" i="3"/>
  <c r="M38" i="3" s="1"/>
  <c r="Q37" i="3"/>
  <c r="M37" i="3" s="1"/>
  <c r="Q36" i="3"/>
  <c r="M36" i="3" s="1"/>
  <c r="Q35" i="3"/>
  <c r="M35" i="3" s="1"/>
  <c r="Q34" i="3"/>
  <c r="M34" i="3" s="1"/>
  <c r="M19" i="3" l="1"/>
  <c r="Q19" i="3"/>
  <c r="J36" i="3"/>
  <c r="J37" i="3"/>
  <c r="J38" i="3"/>
  <c r="J39" i="3"/>
  <c r="J40" i="3"/>
  <c r="J46" i="3" l="1"/>
  <c r="G46" i="3"/>
  <c r="J28" i="3" l="1"/>
  <c r="G28" i="3"/>
  <c r="J43" i="3"/>
  <c r="G43" i="3"/>
  <c r="J42" i="3"/>
  <c r="G42" i="3"/>
  <c r="J41" i="3"/>
  <c r="G41" i="3"/>
  <c r="G40" i="3"/>
  <c r="G39" i="3"/>
  <c r="G38" i="3"/>
  <c r="G37" i="3"/>
  <c r="G36" i="3"/>
  <c r="J35" i="3"/>
  <c r="G35" i="3"/>
  <c r="J34" i="3"/>
  <c r="G34" i="3"/>
  <c r="J24" i="3"/>
  <c r="G24" i="3"/>
  <c r="J23" i="3"/>
  <c r="G23" i="3"/>
  <c r="J22" i="3"/>
  <c r="G22" i="3"/>
  <c r="J21" i="3"/>
  <c r="J19" i="3" s="1"/>
  <c r="G21" i="3"/>
  <c r="G19" i="3" l="1"/>
</calcChain>
</file>

<file path=xl/sharedStrings.xml><?xml version="1.0" encoding="utf-8"?>
<sst xmlns="http://schemas.openxmlformats.org/spreadsheetml/2006/main" count="244" uniqueCount="210">
  <si>
    <t>№ п/п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</si>
  <si>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</si>
  <si>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</si>
  <si>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</si>
  <si>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</si>
  <si>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</si>
  <si>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</si>
  <si>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</si>
  <si>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</si>
  <si>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Итого:</t>
  </si>
  <si>
    <t xml:space="preserve">Показатели </t>
  </si>
  <si>
    <t>Площадь расселяемого жилья</t>
  </si>
  <si>
    <t>Количество расселяемых жилых помещений</t>
  </si>
  <si>
    <t>Показатели выполнения программных мероприятий</t>
  </si>
  <si>
    <t>Перечень аварийных многоквартирных домов</t>
  </si>
  <si>
    <t>Адрес МКД</t>
  </si>
  <si>
    <t>Документ, подтверждающий признание МКД аварийным</t>
  </si>
  <si>
    <t>Нормативный правовой акт</t>
  </si>
  <si>
    <t>Планируемая дата окончания переселения МКД</t>
  </si>
  <si>
    <t>Планируемая дата сноса МКД</t>
  </si>
  <si>
    <t>Расселяемая площадь жилых помещений</t>
  </si>
  <si>
    <t>Стоимость программных мероприятий</t>
  </si>
  <si>
    <t>Всего</t>
  </si>
  <si>
    <t>в том числе</t>
  </si>
  <si>
    <t>Всего:</t>
  </si>
  <si>
    <t>в том числе:</t>
  </si>
  <si>
    <t>собственность</t>
  </si>
  <si>
    <t xml:space="preserve">стоимость оценки объектов недвижимости </t>
  </si>
  <si>
    <t>частная</t>
  </si>
  <si>
    <t>муниципальная</t>
  </si>
  <si>
    <t>ед.</t>
  </si>
  <si>
    <t>кв.м</t>
  </si>
  <si>
    <t>руб.</t>
  </si>
  <si>
    <t>х</t>
  </si>
  <si>
    <t>12.07.2017 год №10</t>
  </si>
  <si>
    <t>02.08.2017 год № 3701</t>
  </si>
  <si>
    <t>г. Энгельс, ул.  Гоголя, д. 9</t>
  </si>
  <si>
    <t>02.11.2017 год № 27</t>
  </si>
  <si>
    <t>29.11.2017 год № 6137</t>
  </si>
  <si>
    <t>15.12.2017 год № 34</t>
  </si>
  <si>
    <t>28.12.2017 год № 6803</t>
  </si>
  <si>
    <t>16.05.2018 год № 51</t>
  </si>
  <si>
    <t>15.06.2018 год № 2751</t>
  </si>
  <si>
    <t>22.01.2019 год № 10</t>
  </si>
  <si>
    <t>21.02.2019 год № 750</t>
  </si>
  <si>
    <t>г. Энгельс, ул.  Тургенева, д. 29</t>
  </si>
  <si>
    <t>04.04.2018 года № 32</t>
  </si>
  <si>
    <t>06.04.2018 год №  1585</t>
  </si>
  <si>
    <t>г. Энгельс, ул.  Тургенева, д. 30</t>
  </si>
  <si>
    <t>04.04.2018 года № 33</t>
  </si>
  <si>
    <t>06.04.2018 год №  1583</t>
  </si>
  <si>
    <t>г. Энгельс, ул.  Тургенева, д. 32</t>
  </si>
  <si>
    <t>04.04.2018 года № 34</t>
  </si>
  <si>
    <t>06.04.2018 год №  1584</t>
  </si>
  <si>
    <t>г. Энгельс, ул.  Тургенева, д. 41</t>
  </si>
  <si>
    <t>04.04.2018 года № 45</t>
  </si>
  <si>
    <t>06.04.2018 год №  1582</t>
  </si>
  <si>
    <t>г. Энгельс, ул.  Тургенева, д.48</t>
  </si>
  <si>
    <t>04.04.2018 года № 43</t>
  </si>
  <si>
    <t>06.04.2018 год №  1571</t>
  </si>
  <si>
    <t>г. Энгельс, ул.  Тургенева, д.  52</t>
  </si>
  <si>
    <t>04.04.2018 года № 37</t>
  </si>
  <si>
    <t>06.04.2018 год №  1578</t>
  </si>
  <si>
    <t>г. Энгельс, ул.  Тургенева, д. 2</t>
  </si>
  <si>
    <t>04.04.2018 года № 15</t>
  </si>
  <si>
    <t>09.04.2018 год №  1603</t>
  </si>
  <si>
    <t>г. Энгельс, ул.  Тургенева, д. 27</t>
  </si>
  <si>
    <t>04.04.2018 года № 30</t>
  </si>
  <si>
    <t>09.04.2018 год №  1587</t>
  </si>
  <si>
    <t>г. Энгельс, ул. Тургенева, д. 4А</t>
  </si>
  <si>
    <t>04.04.2018 года № 17</t>
  </si>
  <si>
    <t>09.04.2018 год №  1602</t>
  </si>
  <si>
    <t>23.07.2018 год № 61</t>
  </si>
  <si>
    <t>10.08.2018 год № 3712</t>
  </si>
  <si>
    <t>г. Энгельс, ул.  Марины Расковой, д. 23</t>
  </si>
  <si>
    <t>23.07.2018 год № 65</t>
  </si>
  <si>
    <t>10.08.2018 год № 3716</t>
  </si>
  <si>
    <t>г. Энгельс, ул.  Маршала Василевского А.М., д. 37</t>
  </si>
  <si>
    <t>23.07.2018 год № 68</t>
  </si>
  <si>
    <t>10.08.2018 год № 3719</t>
  </si>
  <si>
    <t>г. Энгельс, ул.  Полиграфическая, д. 79</t>
  </si>
  <si>
    <t>23.07.2018 год № 58</t>
  </si>
  <si>
    <t>10.08.2018 год № 3709</t>
  </si>
  <si>
    <t>23.11.2018 год № 77</t>
  </si>
  <si>
    <t>11.12.2018 год № 5411</t>
  </si>
  <si>
    <t>23.11.2018 год № 75</t>
  </si>
  <si>
    <t>11.12.2018 год № 5410</t>
  </si>
  <si>
    <t>29.12.2018 год № 89</t>
  </si>
  <si>
    <t>29.12.2018 год № 5864</t>
  </si>
  <si>
    <t>22.01.2019 год № 9</t>
  </si>
  <si>
    <t>21.02.2019 год № 756</t>
  </si>
  <si>
    <t>г. Энгельс, ул. Студенческая д.193а</t>
  </si>
  <si>
    <t xml:space="preserve"> 25.03.2003 год  № 387</t>
  </si>
  <si>
    <t>Энгельсский район,  п.Геофизик, ул.Рабочая, д.9</t>
  </si>
  <si>
    <t>Энгельсский район, р.п. Приволжский, Мясокомбинатская, д. 20</t>
  </si>
  <si>
    <t>Энгельсский район, р.п. Приволжский, ул. Гагарина, д. 61 б</t>
  </si>
  <si>
    <t>г. Энгельс, ул. Марины Расковой, д. 15</t>
  </si>
  <si>
    <t>12.12.2019 год № 30</t>
  </si>
  <si>
    <t>приобретение  жилых помещений</t>
  </si>
  <si>
    <t>26.12.2019 год № 5800</t>
  </si>
  <si>
    <t>г. Энгельс, ул. Космонавтов,  д. 4</t>
  </si>
  <si>
    <t>средства областного бюджета</t>
  </si>
  <si>
    <t xml:space="preserve">средства местного бюджета </t>
  </si>
  <si>
    <t>Достигнутые показатели (прогнозно) по годам</t>
  </si>
  <si>
    <t>выплата возмещения за изымаемое помещение, расположенное в аварийном многоквартирном доме</t>
  </si>
  <si>
    <t>стоимость услуг по изготовлению проекта организации работ по сносу объекта</t>
  </si>
  <si>
    <t>стоимость услуг по изготовлению акта обследования объекта</t>
  </si>
  <si>
    <t xml:space="preserve"> </t>
  </si>
  <si>
    <t xml:space="preserve"> 01.04.2003 год № 1674</t>
  </si>
  <si>
    <t>г. Энгельс, мкр. Энгельс-1, д. 35</t>
  </si>
  <si>
    <t>г. Энгельс, мкр. Энгельс-1, д. 11</t>
  </si>
  <si>
    <t>г. Энгельс, мкр. Энгельс-1, д. 6</t>
  </si>
  <si>
    <t>г. Энгельс, 2-й Микрорайон, д. 24</t>
  </si>
  <si>
    <t>21.01.2022 год № 238</t>
  </si>
  <si>
    <t>21.01.2022 год № 234</t>
  </si>
  <si>
    <t>28.12.2021 год № 111</t>
  </si>
  <si>
    <t>28.12.2021 год № 112</t>
  </si>
  <si>
    <t>г. Энгельс, Энгельс-1, д. 9</t>
  </si>
  <si>
    <t>23.11.2018 год № 76</t>
  </si>
  <si>
    <t>11.12.2018 год № 5408</t>
  </si>
  <si>
    <t>г. Энгельс, Энгельс-1, д. 5</t>
  </si>
  <si>
    <t>24.01.2019 год № 42</t>
  </si>
  <si>
    <t>13.02.2020 год № 567</t>
  </si>
  <si>
    <t>г. Энгельс, ул.  Тургенева, д. 39</t>
  </si>
  <si>
    <t>04.04.2018 года № 35</t>
  </si>
  <si>
    <t>06.04.2018 год №  1580</t>
  </si>
  <si>
    <t>г. Энгельс,  мкр.Энгельс-1, д. 68</t>
  </si>
  <si>
    <t>21.02.2019 год № 754</t>
  </si>
  <si>
    <t>22.01.2019 год № 7</t>
  </si>
  <si>
    <t>Иные выплаты по решению суда</t>
  </si>
  <si>
    <t xml:space="preserve"> г. Энгельс, ул.  Гоголя,          д. 13</t>
  </si>
  <si>
    <t xml:space="preserve"> г. Энгельс, ул. Ломоносова, д. 32</t>
  </si>
  <si>
    <t xml:space="preserve"> г. Энгельс, ул. Менделеева, д. 5а</t>
  </si>
  <si>
    <t xml:space="preserve"> р.п. Приволжский, Курчатова д.9</t>
  </si>
  <si>
    <t>08.04.2022 год № 1504</t>
  </si>
  <si>
    <t>07.06.2022 год № 2410</t>
  </si>
  <si>
    <t xml:space="preserve"> г. Энгельс, Красноармейская, д.41 литер "Б" </t>
  </si>
  <si>
    <t>09.03.2022 год № 115</t>
  </si>
  <si>
    <t>24.05.2022 год № 117</t>
  </si>
  <si>
    <t>14.06.2022 год № 118</t>
  </si>
  <si>
    <t>22.12.2022 год № 127</t>
  </si>
  <si>
    <t xml:space="preserve"> г. Энгельс, ул. Свердлова д.15А</t>
  </si>
  <si>
    <t>23.06.2022 № 2706</t>
  </si>
  <si>
    <t>16.01.2023 № 206</t>
  </si>
  <si>
    <t xml:space="preserve"> г. Энгельс, ул. Хлебная база № 42, д.10</t>
  </si>
  <si>
    <t>г. Энгельс,                                           ул. Молодежная, д. 6</t>
  </si>
  <si>
    <t>г. Энгельс,                                          ул. Молодежная, д. 4</t>
  </si>
  <si>
    <t>21.09.2023 год № 141</t>
  </si>
  <si>
    <t>21.09.2023             № 5160</t>
  </si>
  <si>
    <t>21.09.2023 год № 142</t>
  </si>
  <si>
    <t>21.09.2023             № 5161</t>
  </si>
  <si>
    <t>27.12.2023 год № 147</t>
  </si>
  <si>
    <t>26.01.2024            № 421</t>
  </si>
  <si>
    <t xml:space="preserve"> р.п. Приволжский,                           ул. Полярная,  д. 12</t>
  </si>
  <si>
    <t xml:space="preserve"> р.п. Приволжский,                           ул. Полярная,  д. 4</t>
  </si>
  <si>
    <t xml:space="preserve"> р.п. Приволжский,                           ул. Полярная,  д. 15</t>
  </si>
  <si>
    <t>27.12.2023 год № 148</t>
  </si>
  <si>
    <t>26.01.2024            № 422</t>
  </si>
  <si>
    <t>27.12.2023 год № 146</t>
  </si>
  <si>
    <t>26.01.2024            № 423</t>
  </si>
  <si>
    <t>г. Энгельс,                                          Совхозный  переулок, д. 6</t>
  </si>
  <si>
    <t>27.12.2023 год № 149</t>
  </si>
  <si>
    <t>26.01.2024            № 424</t>
  </si>
  <si>
    <t>стоимость  мероприятий по сносу  объекта</t>
  </si>
  <si>
    <t>организация работ по сносу аварийных домов</t>
  </si>
  <si>
    <t>г. Энгельс, ул. Колотилова, д. 60</t>
  </si>
  <si>
    <t xml:space="preserve">г. Энгельс, ул. Весенняя, д. 1  </t>
  </si>
  <si>
    <t>19.04.2024            № 2178</t>
  </si>
  <si>
    <t>19.04.2024            № 2177</t>
  </si>
  <si>
    <t>08.04.2024 год № 157</t>
  </si>
  <si>
    <t>08.04.2024 год № 158</t>
  </si>
  <si>
    <t>02.02.2024 год № 154</t>
  </si>
  <si>
    <t>11.03.2024            № 1239</t>
  </si>
  <si>
    <t>2027 год</t>
  </si>
  <si>
    <t>2028 год</t>
  </si>
  <si>
    <t>г.Энгельс, проспект Строителей, д. 41а</t>
  </si>
  <si>
    <t xml:space="preserve">г. Энгельс, ул. Вокзальная, д. 39а  </t>
  </si>
  <si>
    <t>22.08.2024 № 4383</t>
  </si>
  <si>
    <t>22.08.2024 № 4385</t>
  </si>
  <si>
    <t>24.07.2024 № 164</t>
  </si>
  <si>
    <t>24.07.2024 № 163</t>
  </si>
  <si>
    <t xml:space="preserve">г. Энгельс, ул. Маршала Василевского А.М., д. 40  </t>
  </si>
  <si>
    <t xml:space="preserve">Приложение 3   к  Программе </t>
  </si>
  <si>
    <t xml:space="preserve">Приложение 4   к  Программе </t>
  </si>
  <si>
    <t>2029 год</t>
  </si>
  <si>
    <t>2030 год</t>
  </si>
  <si>
    <t>г. Энгельс, 2-й Микрорайон, д. 21</t>
  </si>
  <si>
    <t>23.10.2024 № 5520</t>
  </si>
  <si>
    <t>29.09.2024 № 165</t>
  </si>
  <si>
    <t>к постановлению администрации Энгельсского</t>
  </si>
  <si>
    <t>г. Энгельс, 5-й Студенческий проезд, д.17</t>
  </si>
  <si>
    <t>22.10.2024 № 166</t>
  </si>
  <si>
    <t>21.11.2024 № 6027</t>
  </si>
  <si>
    <t>26.02.2025 № 174</t>
  </si>
  <si>
    <t>18.03.2025 № 1309</t>
  </si>
  <si>
    <t>27.12.2024 № 173</t>
  </si>
  <si>
    <t>04.02.2025 № 511</t>
  </si>
  <si>
    <t>р.п. Приволжский,          ул. Мясокомбинатская, д. 18</t>
  </si>
  <si>
    <t>г.Энгельс, ул. 2-я Короткая, д. 5</t>
  </si>
  <si>
    <t>Энгельсский район, п. Придорожный, уд. Мира, д. 1</t>
  </si>
  <si>
    <t>05.05.2025 № 2495</t>
  </si>
  <si>
    <t xml:space="preserve"> 07.04.2025 № 202 </t>
  </si>
  <si>
    <t>Всего  по программе на  2019-2030 годы:</t>
  </si>
  <si>
    <t xml:space="preserve">Приложение 1 </t>
  </si>
  <si>
    <t xml:space="preserve">Приложение 2  </t>
  </si>
  <si>
    <t>к постановлению администрации</t>
  </si>
  <si>
    <t xml:space="preserve"> Энгельсского муниципального района  </t>
  </si>
  <si>
    <t xml:space="preserve">Энгельсского муниципального района </t>
  </si>
  <si>
    <t>от 15.07.2025 года № 4129</t>
  </si>
  <si>
    <t xml:space="preserve">от 15.07.2025 года № 4129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</si>
</sst>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22" fillId="0" borderId="0"/>
  </cellStyleXfs>
  <cellXfs count="114">
    <xf numFmtId="0" fontId="0" fillId="0" borderId="0" xfId="0"/>
    <xf numFmtId="0" fontId="5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/>
    <xf numFmtId="0" fontId="8" fillId="0" borderId="0" xfId="0" applyFont="1"/>
    <xf numFmtId="3" fontId="9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0" fillId="0" borderId="0" xfId="0" applyFont="1"/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4" fontId="17" fillId="0" borderId="0" xfId="1" applyFont="1" applyFill="1" applyAlignment="1">
      <alignment horizontal="center"/>
    </xf>
    <xf numFmtId="2" fontId="17" fillId="0" borderId="1" xfId="1" applyNumberFormat="1" applyFont="1" applyFill="1" applyBorder="1" applyAlignment="1">
      <alignment horizontal="center"/>
    </xf>
    <xf numFmtId="164" fontId="17" fillId="0" borderId="1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5" fontId="17" fillId="0" borderId="1" xfId="1" applyNumberFormat="1" applyFont="1" applyFill="1" applyBorder="1" applyAlignment="1">
      <alignment horizontal="center"/>
    </xf>
    <xf numFmtId="164" fontId="20" fillId="0" borderId="0" xfId="1" applyFont="1" applyFill="1" applyAlignment="1">
      <alignment horizontal="center"/>
    </xf>
    <xf numFmtId="4" fontId="17" fillId="0" borderId="1" xfId="1" applyNumberFormat="1" applyFont="1" applyFill="1" applyBorder="1" applyAlignment="1">
      <alignment horizontal="center"/>
    </xf>
    <xf numFmtId="2" fontId="17" fillId="0" borderId="2" xfId="1" applyNumberFormat="1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3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1" xfId="2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17" fillId="0" borderId="3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4" fillId="0" borderId="0" xfId="1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H69"/>
  <sheetViews>
    <sheetView tabSelected="1" zoomScale="44" zoomScaleNormal="44" workbookViewId="0">
      <selection activeCell="Q4" sqref="Q4:W4"/>
    </sheetView>
  </sheetViews>
  <sheetFormatPr defaultColWidth="9.140625" defaultRowHeight="20.25" x14ac:dyDescent="0.3"/>
  <cols>
    <col min="1" max="1" width="10.85546875" style="38" customWidth="1"/>
    <col min="2" max="2" width="31.42578125" style="38" bestFit="1" customWidth="1"/>
    <col min="3" max="3" width="36.42578125" style="38" bestFit="1" customWidth="1"/>
    <col min="4" max="4" width="16.85546875" style="38" customWidth="1"/>
    <col min="5" max="5" width="18.28515625" style="38" customWidth="1"/>
    <col min="6" max="6" width="15.85546875" style="38" bestFit="1" customWidth="1"/>
    <col min="7" max="9" width="13.140625" style="38" bestFit="1" customWidth="1"/>
    <col min="10" max="10" width="16.5703125" style="38" customWidth="1"/>
    <col min="11" max="11" width="16.140625" style="38" customWidth="1"/>
    <col min="12" max="12" width="14.5703125" style="38" bestFit="1" customWidth="1"/>
    <col min="13" max="13" width="23.28515625" style="38" customWidth="1"/>
    <col min="14" max="14" width="21" style="38" customWidth="1"/>
    <col min="15" max="15" width="22" style="38" customWidth="1"/>
    <col min="16" max="16" width="18.5703125" style="38" customWidth="1"/>
    <col min="17" max="17" width="18" style="38" customWidth="1"/>
    <col min="18" max="18" width="14.5703125" style="38" bestFit="1" customWidth="1"/>
    <col min="19" max="23" width="14.5703125" style="24" bestFit="1" customWidth="1"/>
    <col min="24" max="24" width="16.140625" style="41" bestFit="1" customWidth="1"/>
    <col min="25" max="25" width="23.28515625" style="40" bestFit="1" customWidth="1"/>
    <col min="26" max="26" width="24.5703125" style="40" bestFit="1" customWidth="1"/>
    <col min="27" max="16384" width="9.140625" style="38"/>
  </cols>
  <sheetData>
    <row r="1" spans="1:26" ht="32.1" customHeight="1" x14ac:dyDescent="0.35">
      <c r="Q1" s="72" t="s">
        <v>203</v>
      </c>
      <c r="R1" s="72"/>
      <c r="S1" s="72"/>
      <c r="T1" s="72"/>
      <c r="U1" s="72"/>
      <c r="V1" s="72"/>
      <c r="W1" s="72"/>
      <c r="X1" s="39"/>
    </row>
    <row r="2" spans="1:26" ht="28.5" customHeight="1" x14ac:dyDescent="0.35">
      <c r="Q2" s="72" t="s">
        <v>205</v>
      </c>
      <c r="R2" s="72"/>
      <c r="S2" s="72"/>
      <c r="T2" s="72"/>
      <c r="U2" s="72"/>
      <c r="V2" s="72"/>
      <c r="W2" s="72"/>
      <c r="X2" s="39"/>
    </row>
    <row r="3" spans="1:26" ht="30.6" customHeight="1" x14ac:dyDescent="0.35">
      <c r="Q3" s="72" t="s">
        <v>206</v>
      </c>
      <c r="R3" s="72"/>
      <c r="S3" s="72"/>
      <c r="T3" s="72"/>
      <c r="U3" s="72"/>
      <c r="V3" s="72"/>
      <c r="W3" s="72"/>
      <c r="X3" s="39"/>
    </row>
    <row r="4" spans="1:26" s="68" customFormat="1" ht="30" customHeight="1" x14ac:dyDescent="0.3">
      <c r="Q4" s="94" t="s">
        <v>209</v>
      </c>
      <c r="R4" s="94"/>
      <c r="S4" s="94"/>
      <c r="T4" s="94"/>
      <c r="U4" s="94"/>
      <c r="V4" s="94"/>
      <c r="W4" s="94"/>
      <c r="X4" s="39"/>
      <c r="Y4" s="40"/>
      <c r="Z4" s="40"/>
    </row>
    <row r="5" spans="1:26" ht="48" customHeight="1" x14ac:dyDescent="0.3">
      <c r="Q5" s="105" t="s">
        <v>182</v>
      </c>
      <c r="R5" s="105"/>
      <c r="S5" s="105"/>
      <c r="T5" s="105"/>
      <c r="U5" s="105"/>
      <c r="V5" s="105"/>
      <c r="W5" s="105"/>
      <c r="X5" s="40"/>
      <c r="Y5" s="38"/>
      <c r="Z5" s="38"/>
    </row>
    <row r="6" spans="1:26" ht="20.45" x14ac:dyDescent="0.45">
      <c r="N6" s="38" t="s">
        <v>107</v>
      </c>
      <c r="S6" s="79"/>
      <c r="T6" s="79"/>
      <c r="U6" s="79"/>
      <c r="V6" s="79"/>
      <c r="W6" s="79"/>
      <c r="X6" s="40"/>
      <c r="Y6" s="38"/>
      <c r="Z6" s="38"/>
    </row>
    <row r="7" spans="1:26" ht="20.45" x14ac:dyDescent="0.45">
      <c r="N7" s="38" t="s">
        <v>107</v>
      </c>
      <c r="S7" s="79"/>
      <c r="T7" s="79"/>
      <c r="U7" s="79"/>
      <c r="V7" s="79"/>
      <c r="W7" s="79"/>
      <c r="X7" s="40"/>
      <c r="Y7" s="38"/>
      <c r="Z7" s="38"/>
    </row>
    <row r="8" spans="1:26" ht="27.75" customHeight="1" x14ac:dyDescent="0.3">
      <c r="A8" s="78" t="s">
        <v>14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  <c r="S8" s="79"/>
      <c r="T8" s="79"/>
      <c r="U8" s="79"/>
      <c r="V8" s="79"/>
      <c r="W8" s="79"/>
    </row>
    <row r="9" spans="1:26" ht="24" customHeight="1" x14ac:dyDescent="0.45"/>
    <row r="10" spans="1:26" ht="62.25" customHeight="1" x14ac:dyDescent="0.3">
      <c r="A10" s="101" t="s">
        <v>0</v>
      </c>
      <c r="B10" s="101" t="s">
        <v>15</v>
      </c>
      <c r="C10" s="101" t="s">
        <v>16</v>
      </c>
      <c r="D10" s="101" t="s">
        <v>17</v>
      </c>
      <c r="E10" s="102" t="s">
        <v>18</v>
      </c>
      <c r="F10" s="101" t="s">
        <v>19</v>
      </c>
      <c r="G10" s="73" t="s">
        <v>12</v>
      </c>
      <c r="H10" s="80"/>
      <c r="I10" s="81"/>
      <c r="J10" s="73" t="s">
        <v>20</v>
      </c>
      <c r="K10" s="80"/>
      <c r="L10" s="81"/>
      <c r="M10" s="88" t="s">
        <v>21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6" ht="15" customHeight="1" x14ac:dyDescent="0.3">
      <c r="A11" s="101"/>
      <c r="B11" s="101"/>
      <c r="C11" s="101"/>
      <c r="D11" s="101"/>
      <c r="E11" s="103"/>
      <c r="F11" s="101"/>
      <c r="G11" s="82"/>
      <c r="H11" s="83"/>
      <c r="I11" s="84"/>
      <c r="J11" s="82"/>
      <c r="K11" s="83"/>
      <c r="L11" s="84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6" ht="19.5" customHeight="1" x14ac:dyDescent="0.3">
      <c r="A12" s="101"/>
      <c r="B12" s="101"/>
      <c r="C12" s="101"/>
      <c r="D12" s="101"/>
      <c r="E12" s="103"/>
      <c r="F12" s="101"/>
      <c r="G12" s="85"/>
      <c r="H12" s="86"/>
      <c r="I12" s="87"/>
      <c r="J12" s="85"/>
      <c r="K12" s="86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1:26" ht="32.25" customHeight="1" x14ac:dyDescent="0.3">
      <c r="A13" s="101"/>
      <c r="B13" s="101"/>
      <c r="C13" s="101"/>
      <c r="D13" s="101"/>
      <c r="E13" s="103"/>
      <c r="F13" s="101"/>
      <c r="G13" s="88" t="s">
        <v>22</v>
      </c>
      <c r="H13" s="96" t="s">
        <v>23</v>
      </c>
      <c r="I13" s="97"/>
      <c r="J13" s="98" t="s">
        <v>22</v>
      </c>
      <c r="K13" s="96" t="s">
        <v>23</v>
      </c>
      <c r="L13" s="97"/>
      <c r="M13" s="88" t="s">
        <v>24</v>
      </c>
      <c r="N13" s="88" t="s">
        <v>25</v>
      </c>
      <c r="O13" s="88"/>
      <c r="P13" s="88"/>
      <c r="Q13" s="88"/>
      <c r="R13" s="88"/>
      <c r="S13" s="88"/>
      <c r="T13" s="88"/>
      <c r="U13" s="88"/>
      <c r="V13" s="88"/>
      <c r="W13" s="88"/>
    </row>
    <row r="14" spans="1:26" ht="72.95" customHeight="1" x14ac:dyDescent="0.3">
      <c r="A14" s="101"/>
      <c r="B14" s="101"/>
      <c r="C14" s="101"/>
      <c r="D14" s="101"/>
      <c r="E14" s="103"/>
      <c r="F14" s="101"/>
      <c r="G14" s="88"/>
      <c r="H14" s="73" t="s">
        <v>26</v>
      </c>
      <c r="I14" s="81"/>
      <c r="J14" s="99"/>
      <c r="K14" s="73" t="s">
        <v>26</v>
      </c>
      <c r="L14" s="89"/>
      <c r="M14" s="88"/>
      <c r="N14" s="73" t="s">
        <v>104</v>
      </c>
      <c r="O14" s="74"/>
      <c r="P14" s="73" t="s">
        <v>129</v>
      </c>
      <c r="Q14" s="73" t="s">
        <v>27</v>
      </c>
      <c r="R14" s="89"/>
      <c r="S14" s="77" t="s">
        <v>98</v>
      </c>
      <c r="T14" s="74"/>
      <c r="U14" s="91" t="s">
        <v>163</v>
      </c>
      <c r="V14" s="92"/>
      <c r="W14" s="93"/>
    </row>
    <row r="15" spans="1:26" ht="200.45" customHeight="1" x14ac:dyDescent="0.3">
      <c r="A15" s="101"/>
      <c r="B15" s="101"/>
      <c r="C15" s="101"/>
      <c r="D15" s="101"/>
      <c r="E15" s="103"/>
      <c r="F15" s="101"/>
      <c r="G15" s="88"/>
      <c r="H15" s="85"/>
      <c r="I15" s="87"/>
      <c r="J15" s="99"/>
      <c r="K15" s="75"/>
      <c r="L15" s="90"/>
      <c r="M15" s="88"/>
      <c r="N15" s="75"/>
      <c r="O15" s="76"/>
      <c r="P15" s="75"/>
      <c r="Q15" s="75"/>
      <c r="R15" s="90"/>
      <c r="S15" s="75"/>
      <c r="T15" s="76"/>
      <c r="U15" s="42" t="s">
        <v>105</v>
      </c>
      <c r="V15" s="42" t="s">
        <v>106</v>
      </c>
      <c r="W15" s="42" t="s">
        <v>164</v>
      </c>
    </row>
    <row r="16" spans="1:26" ht="169.5" customHeight="1" x14ac:dyDescent="0.3">
      <c r="A16" s="101"/>
      <c r="B16" s="101"/>
      <c r="C16" s="101"/>
      <c r="D16" s="101"/>
      <c r="E16" s="103"/>
      <c r="F16" s="101"/>
      <c r="G16" s="88"/>
      <c r="H16" s="42" t="s">
        <v>28</v>
      </c>
      <c r="I16" s="42" t="s">
        <v>29</v>
      </c>
      <c r="J16" s="100"/>
      <c r="K16" s="42" t="s">
        <v>28</v>
      </c>
      <c r="L16" s="42" t="s">
        <v>29</v>
      </c>
      <c r="M16" s="88"/>
      <c r="N16" s="42" t="s">
        <v>102</v>
      </c>
      <c r="O16" s="42" t="s">
        <v>101</v>
      </c>
      <c r="P16" s="42" t="s">
        <v>102</v>
      </c>
      <c r="Q16" s="42" t="s">
        <v>102</v>
      </c>
      <c r="R16" s="42" t="s">
        <v>101</v>
      </c>
      <c r="S16" s="42" t="s">
        <v>102</v>
      </c>
      <c r="T16" s="42" t="s">
        <v>101</v>
      </c>
      <c r="U16" s="42" t="s">
        <v>102</v>
      </c>
      <c r="V16" s="42" t="s">
        <v>102</v>
      </c>
      <c r="W16" s="42" t="s">
        <v>102</v>
      </c>
    </row>
    <row r="17" spans="1:28" ht="29.25" customHeight="1" x14ac:dyDescent="0.3">
      <c r="A17" s="101"/>
      <c r="B17" s="101"/>
      <c r="C17" s="101"/>
      <c r="D17" s="101"/>
      <c r="E17" s="104"/>
      <c r="F17" s="101"/>
      <c r="G17" s="43" t="s">
        <v>30</v>
      </c>
      <c r="H17" s="43" t="s">
        <v>30</v>
      </c>
      <c r="I17" s="43" t="s">
        <v>30</v>
      </c>
      <c r="J17" s="43" t="s">
        <v>31</v>
      </c>
      <c r="K17" s="43" t="s">
        <v>31</v>
      </c>
      <c r="L17" s="43" t="s">
        <v>31</v>
      </c>
      <c r="M17" s="43" t="s">
        <v>32</v>
      </c>
      <c r="N17" s="43" t="s">
        <v>32</v>
      </c>
      <c r="O17" s="43" t="s">
        <v>32</v>
      </c>
      <c r="P17" s="43" t="s">
        <v>32</v>
      </c>
      <c r="Q17" s="43" t="s">
        <v>32</v>
      </c>
      <c r="R17" s="43" t="s">
        <v>32</v>
      </c>
      <c r="S17" s="43" t="s">
        <v>32</v>
      </c>
      <c r="T17" s="43" t="s">
        <v>32</v>
      </c>
      <c r="U17" s="43" t="s">
        <v>32</v>
      </c>
      <c r="V17" s="43" t="s">
        <v>32</v>
      </c>
      <c r="W17" s="43" t="s">
        <v>32</v>
      </c>
    </row>
    <row r="18" spans="1:28" s="47" customFormat="1" ht="37.5" customHeight="1" x14ac:dyDescent="0.4">
      <c r="A18" s="44">
        <v>1</v>
      </c>
      <c r="B18" s="44">
        <v>2</v>
      </c>
      <c r="C18" s="44">
        <v>3</v>
      </c>
      <c r="D18" s="44">
        <v>4</v>
      </c>
      <c r="E18" s="44">
        <v>5</v>
      </c>
      <c r="F18" s="44">
        <v>6</v>
      </c>
      <c r="G18" s="44">
        <v>7</v>
      </c>
      <c r="H18" s="44">
        <v>8</v>
      </c>
      <c r="I18" s="44">
        <v>9</v>
      </c>
      <c r="J18" s="44">
        <v>10</v>
      </c>
      <c r="K18" s="44">
        <v>11</v>
      </c>
      <c r="L18" s="44">
        <v>12</v>
      </c>
      <c r="M18" s="44">
        <v>13</v>
      </c>
      <c r="N18" s="44">
        <v>14</v>
      </c>
      <c r="O18" s="44">
        <v>15</v>
      </c>
      <c r="P18" s="44">
        <v>16</v>
      </c>
      <c r="Q18" s="44">
        <v>17</v>
      </c>
      <c r="R18" s="44">
        <v>18</v>
      </c>
      <c r="S18" s="44">
        <v>19</v>
      </c>
      <c r="T18" s="44">
        <v>20</v>
      </c>
      <c r="U18" s="44">
        <v>21</v>
      </c>
      <c r="V18" s="44">
        <v>22</v>
      </c>
      <c r="W18" s="44">
        <v>23</v>
      </c>
      <c r="X18" s="45"/>
      <c r="Y18" s="46"/>
      <c r="Z18" s="46"/>
    </row>
    <row r="19" spans="1:28" ht="61.5" customHeight="1" x14ac:dyDescent="0.3">
      <c r="A19" s="95" t="s">
        <v>202</v>
      </c>
      <c r="B19" s="95"/>
      <c r="C19" s="44" t="s">
        <v>33</v>
      </c>
      <c r="D19" s="48" t="s">
        <v>33</v>
      </c>
      <c r="E19" s="48" t="s">
        <v>33</v>
      </c>
      <c r="F19" s="48" t="s">
        <v>33</v>
      </c>
      <c r="G19" s="49">
        <f t="shared" ref="G19:W19" si="0">SUM(G20:G69)</f>
        <v>1071</v>
      </c>
      <c r="H19" s="49">
        <f t="shared" si="0"/>
        <v>899</v>
      </c>
      <c r="I19" s="49">
        <f t="shared" si="0"/>
        <v>172</v>
      </c>
      <c r="J19" s="50">
        <f t="shared" si="0"/>
        <v>32929.300000000003</v>
      </c>
      <c r="K19" s="50">
        <f t="shared" si="0"/>
        <v>27357.5</v>
      </c>
      <c r="L19" s="50">
        <f t="shared" si="0"/>
        <v>5571.7999999999993</v>
      </c>
      <c r="M19" s="50">
        <f t="shared" si="0"/>
        <v>63061396.880000003</v>
      </c>
      <c r="N19" s="50">
        <f t="shared" si="0"/>
        <v>12884908</v>
      </c>
      <c r="O19" s="50">
        <f t="shared" si="0"/>
        <v>50000000</v>
      </c>
      <c r="P19" s="50">
        <f t="shared" si="0"/>
        <v>9900</v>
      </c>
      <c r="Q19" s="50">
        <f t="shared" si="0"/>
        <v>166588.88</v>
      </c>
      <c r="R19" s="50">
        <f t="shared" si="0"/>
        <v>0</v>
      </c>
      <c r="S19" s="50">
        <f t="shared" si="0"/>
        <v>0</v>
      </c>
      <c r="T19" s="50">
        <f t="shared" si="0"/>
        <v>0</v>
      </c>
      <c r="U19" s="50">
        <f t="shared" si="0"/>
        <v>0</v>
      </c>
      <c r="V19" s="50">
        <f t="shared" si="0"/>
        <v>0</v>
      </c>
      <c r="W19" s="50">
        <f t="shared" si="0"/>
        <v>0</v>
      </c>
      <c r="X19" s="29">
        <f>SUM(X20:X68)</f>
        <v>7159.36</v>
      </c>
      <c r="Z19" s="51"/>
    </row>
    <row r="20" spans="1:28" ht="70.5" customHeight="1" x14ac:dyDescent="0.3">
      <c r="A20" s="52">
        <v>1</v>
      </c>
      <c r="B20" s="52" t="s">
        <v>93</v>
      </c>
      <c r="C20" s="53" t="s">
        <v>34</v>
      </c>
      <c r="D20" s="52" t="s">
        <v>35</v>
      </c>
      <c r="E20" s="52">
        <v>2019</v>
      </c>
      <c r="F20" s="52">
        <v>2020</v>
      </c>
      <c r="G20" s="54">
        <v>1</v>
      </c>
      <c r="H20" s="54">
        <v>1</v>
      </c>
      <c r="I20" s="54">
        <v>0</v>
      </c>
      <c r="J20" s="55">
        <v>45</v>
      </c>
      <c r="K20" s="55">
        <v>45</v>
      </c>
      <c r="L20" s="55">
        <v>0</v>
      </c>
      <c r="M20" s="55">
        <f>SUM(N20:W20)</f>
        <v>6000</v>
      </c>
      <c r="N20" s="55">
        <v>0</v>
      </c>
      <c r="O20" s="25">
        <v>0</v>
      </c>
      <c r="P20" s="25">
        <v>0</v>
      </c>
      <c r="Q20" s="55">
        <v>6000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55">
        <v>0</v>
      </c>
      <c r="AB20" s="56"/>
    </row>
    <row r="21" spans="1:28" ht="70.5" customHeight="1" x14ac:dyDescent="0.3">
      <c r="A21" s="52">
        <v>2</v>
      </c>
      <c r="B21" s="52" t="s">
        <v>36</v>
      </c>
      <c r="C21" s="52" t="s">
        <v>37</v>
      </c>
      <c r="D21" s="52" t="s">
        <v>38</v>
      </c>
      <c r="E21" s="52">
        <v>2019</v>
      </c>
      <c r="F21" s="52">
        <v>2020</v>
      </c>
      <c r="G21" s="54">
        <f t="shared" ref="G21:G27" si="1">H21+I21</f>
        <v>16</v>
      </c>
      <c r="H21" s="54">
        <v>14</v>
      </c>
      <c r="I21" s="54">
        <v>2</v>
      </c>
      <c r="J21" s="55">
        <f t="shared" ref="J21:J27" si="2">SUM(K21:L21)</f>
        <v>605.6</v>
      </c>
      <c r="K21" s="55">
        <v>523.6</v>
      </c>
      <c r="L21" s="55">
        <v>82</v>
      </c>
      <c r="M21" s="55">
        <f>SUM(N21:W21)</f>
        <v>1184623.76</v>
      </c>
      <c r="N21" s="55">
        <v>1135300</v>
      </c>
      <c r="O21" s="25">
        <v>0</v>
      </c>
      <c r="P21" s="25">
        <v>0</v>
      </c>
      <c r="Q21" s="55">
        <v>49323.76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55">
        <v>0</v>
      </c>
      <c r="Z21" s="51"/>
    </row>
    <row r="22" spans="1:28" ht="70.5" customHeight="1" x14ac:dyDescent="0.3">
      <c r="A22" s="52">
        <v>3</v>
      </c>
      <c r="B22" s="52" t="s">
        <v>130</v>
      </c>
      <c r="C22" s="52" t="s">
        <v>39</v>
      </c>
      <c r="D22" s="52" t="s">
        <v>40</v>
      </c>
      <c r="E22" s="52">
        <v>2019</v>
      </c>
      <c r="F22" s="52">
        <v>2020</v>
      </c>
      <c r="G22" s="54">
        <f t="shared" si="1"/>
        <v>14</v>
      </c>
      <c r="H22" s="54">
        <v>13</v>
      </c>
      <c r="I22" s="54">
        <v>1</v>
      </c>
      <c r="J22" s="55">
        <f t="shared" si="2"/>
        <v>577.79999999999995</v>
      </c>
      <c r="K22" s="55">
        <v>510.2</v>
      </c>
      <c r="L22" s="55">
        <v>67.599999999999994</v>
      </c>
      <c r="M22" s="55">
        <f t="shared" ref="M22:M52" si="3">SUM(N22:W22)</f>
        <v>49323.76</v>
      </c>
      <c r="N22" s="55">
        <v>0</v>
      </c>
      <c r="O22" s="25">
        <v>0</v>
      </c>
      <c r="P22" s="25">
        <v>0</v>
      </c>
      <c r="Q22" s="55">
        <v>49323.76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55">
        <v>0</v>
      </c>
      <c r="Z22" s="51"/>
    </row>
    <row r="23" spans="1:28" ht="85.5" customHeight="1" x14ac:dyDescent="0.3">
      <c r="A23" s="52">
        <v>4</v>
      </c>
      <c r="B23" s="52" t="s">
        <v>94</v>
      </c>
      <c r="C23" s="52" t="s">
        <v>41</v>
      </c>
      <c r="D23" s="52" t="s">
        <v>42</v>
      </c>
      <c r="E23" s="52">
        <v>2019</v>
      </c>
      <c r="F23" s="52">
        <v>2020</v>
      </c>
      <c r="G23" s="54">
        <f t="shared" si="1"/>
        <v>11</v>
      </c>
      <c r="H23" s="54">
        <v>10</v>
      </c>
      <c r="I23" s="54">
        <v>1</v>
      </c>
      <c r="J23" s="55">
        <f t="shared" si="2"/>
        <v>618.20000000000005</v>
      </c>
      <c r="K23" s="55">
        <v>548</v>
      </c>
      <c r="L23" s="55">
        <v>70.2</v>
      </c>
      <c r="M23" s="55">
        <f t="shared" si="3"/>
        <v>37941.360000000001</v>
      </c>
      <c r="N23" s="55">
        <v>0</v>
      </c>
      <c r="O23" s="25">
        <v>0</v>
      </c>
      <c r="P23" s="25">
        <v>0</v>
      </c>
      <c r="Q23" s="55">
        <v>37941.360000000001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55">
        <v>0</v>
      </c>
      <c r="Z23" s="51"/>
    </row>
    <row r="24" spans="1:28" ht="70.5" customHeight="1" x14ac:dyDescent="0.3">
      <c r="A24" s="52">
        <v>5</v>
      </c>
      <c r="B24" s="52" t="s">
        <v>95</v>
      </c>
      <c r="C24" s="52" t="s">
        <v>43</v>
      </c>
      <c r="D24" s="52" t="s">
        <v>44</v>
      </c>
      <c r="E24" s="52">
        <v>2019</v>
      </c>
      <c r="F24" s="52">
        <v>2020</v>
      </c>
      <c r="G24" s="54">
        <f t="shared" si="1"/>
        <v>4</v>
      </c>
      <c r="H24" s="54">
        <v>4</v>
      </c>
      <c r="I24" s="54">
        <v>0</v>
      </c>
      <c r="J24" s="55">
        <f t="shared" si="2"/>
        <v>167.6</v>
      </c>
      <c r="K24" s="55">
        <v>167.6</v>
      </c>
      <c r="L24" s="55">
        <v>0</v>
      </c>
      <c r="M24" s="55">
        <f t="shared" si="3"/>
        <v>24000</v>
      </c>
      <c r="N24" s="55">
        <v>0</v>
      </c>
      <c r="O24" s="25">
        <v>0</v>
      </c>
      <c r="P24" s="25">
        <v>0</v>
      </c>
      <c r="Q24" s="30">
        <v>24000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55">
        <v>0</v>
      </c>
    </row>
    <row r="25" spans="1:28" ht="70.5" customHeight="1" x14ac:dyDescent="0.3">
      <c r="A25" s="52">
        <v>6</v>
      </c>
      <c r="B25" s="52" t="s">
        <v>45</v>
      </c>
      <c r="C25" s="52" t="s">
        <v>46</v>
      </c>
      <c r="D25" s="52" t="s">
        <v>47</v>
      </c>
      <c r="E25" s="52">
        <v>2020</v>
      </c>
      <c r="F25" s="52">
        <v>2021</v>
      </c>
      <c r="G25" s="54">
        <f t="shared" si="1"/>
        <v>5</v>
      </c>
      <c r="H25" s="54">
        <v>2</v>
      </c>
      <c r="I25" s="54">
        <v>3</v>
      </c>
      <c r="J25" s="55">
        <f t="shared" ref="J25:J26" si="4">SUM(K25:L25)</f>
        <v>184.6</v>
      </c>
      <c r="K25" s="55">
        <v>65.5</v>
      </c>
      <c r="L25" s="55">
        <v>119.1</v>
      </c>
      <c r="M25" s="55">
        <f t="shared" si="3"/>
        <v>2315661</v>
      </c>
      <c r="N25" s="55">
        <v>2310361</v>
      </c>
      <c r="O25" s="25">
        <v>0</v>
      </c>
      <c r="P25" s="26">
        <v>5300</v>
      </c>
      <c r="Q25" s="5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55">
        <v>0</v>
      </c>
    </row>
    <row r="26" spans="1:28" ht="70.5" customHeight="1" x14ac:dyDescent="0.3">
      <c r="A26" s="52">
        <v>7</v>
      </c>
      <c r="B26" s="52" t="s">
        <v>48</v>
      </c>
      <c r="C26" s="52" t="s">
        <v>49</v>
      </c>
      <c r="D26" s="52" t="s">
        <v>50</v>
      </c>
      <c r="E26" s="52">
        <v>2020</v>
      </c>
      <c r="F26" s="52">
        <v>2021</v>
      </c>
      <c r="G26" s="54">
        <f t="shared" si="1"/>
        <v>6</v>
      </c>
      <c r="H26" s="54">
        <v>1</v>
      </c>
      <c r="I26" s="54">
        <v>5</v>
      </c>
      <c r="J26" s="55">
        <f t="shared" si="4"/>
        <v>205.8</v>
      </c>
      <c r="K26" s="55">
        <v>39.5</v>
      </c>
      <c r="L26" s="55">
        <v>166.3</v>
      </c>
      <c r="M26" s="55">
        <f t="shared" si="3"/>
        <v>1397598</v>
      </c>
      <c r="N26" s="57">
        <f>1397598</f>
        <v>1397598</v>
      </c>
      <c r="O26" s="25">
        <v>0</v>
      </c>
      <c r="P26" s="25">
        <v>0</v>
      </c>
      <c r="Q26" s="5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55">
        <v>0</v>
      </c>
    </row>
    <row r="27" spans="1:28" ht="70.5" customHeight="1" x14ac:dyDescent="0.3">
      <c r="A27" s="52">
        <v>8</v>
      </c>
      <c r="B27" s="52" t="s">
        <v>51</v>
      </c>
      <c r="C27" s="52" t="s">
        <v>52</v>
      </c>
      <c r="D27" s="52" t="s">
        <v>53</v>
      </c>
      <c r="E27" s="52">
        <v>2020</v>
      </c>
      <c r="F27" s="52">
        <v>2021</v>
      </c>
      <c r="G27" s="54">
        <f t="shared" si="1"/>
        <v>5</v>
      </c>
      <c r="H27" s="54">
        <v>0</v>
      </c>
      <c r="I27" s="54">
        <v>5</v>
      </c>
      <c r="J27" s="55">
        <f t="shared" si="2"/>
        <v>143.5</v>
      </c>
      <c r="K27" s="55">
        <v>0</v>
      </c>
      <c r="L27" s="55">
        <v>143.5</v>
      </c>
      <c r="M27" s="55">
        <f t="shared" si="3"/>
        <v>0</v>
      </c>
      <c r="N27" s="55">
        <v>0</v>
      </c>
      <c r="O27" s="25">
        <v>0</v>
      </c>
      <c r="P27" s="25">
        <v>0</v>
      </c>
      <c r="Q27" s="55">
        <v>0</v>
      </c>
      <c r="R27" s="25">
        <v>0</v>
      </c>
      <c r="S27" s="55">
        <v>0</v>
      </c>
      <c r="T27" s="55">
        <v>0</v>
      </c>
      <c r="U27" s="25">
        <v>0</v>
      </c>
      <c r="V27" s="25">
        <v>0</v>
      </c>
      <c r="W27" s="55">
        <v>0</v>
      </c>
      <c r="X27" s="41">
        <f>(92.2*0.3)+92.2</f>
        <v>119.86</v>
      </c>
    </row>
    <row r="28" spans="1:28" ht="70.5" customHeight="1" x14ac:dyDescent="0.3">
      <c r="A28" s="52">
        <v>9</v>
      </c>
      <c r="B28" s="52" t="s">
        <v>109</v>
      </c>
      <c r="C28" s="52" t="s">
        <v>87</v>
      </c>
      <c r="D28" s="52" t="s">
        <v>88</v>
      </c>
      <c r="E28" s="58">
        <v>2020</v>
      </c>
      <c r="F28" s="52">
        <v>2021</v>
      </c>
      <c r="G28" s="54">
        <f>H28+I28</f>
        <v>30</v>
      </c>
      <c r="H28" s="54">
        <v>25</v>
      </c>
      <c r="I28" s="54">
        <v>5</v>
      </c>
      <c r="J28" s="55">
        <f t="shared" ref="J28:J33" si="5">SUM(K28:L28)</f>
        <v>1954.6</v>
      </c>
      <c r="K28" s="55">
        <v>1641</v>
      </c>
      <c r="L28" s="55">
        <v>313.60000000000002</v>
      </c>
      <c r="M28" s="55">
        <f t="shared" si="3"/>
        <v>52501000</v>
      </c>
      <c r="N28" s="55">
        <v>2501000</v>
      </c>
      <c r="O28" s="55">
        <v>50000000</v>
      </c>
      <c r="P28" s="25">
        <v>0</v>
      </c>
      <c r="Q28" s="5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55">
        <v>0</v>
      </c>
      <c r="X28" s="41">
        <v>0</v>
      </c>
    </row>
    <row r="29" spans="1:28" ht="70.5" customHeight="1" x14ac:dyDescent="0.3">
      <c r="A29" s="52">
        <v>10</v>
      </c>
      <c r="B29" s="52" t="s">
        <v>91</v>
      </c>
      <c r="C29" s="52" t="s">
        <v>92</v>
      </c>
      <c r="D29" s="52" t="s">
        <v>108</v>
      </c>
      <c r="E29" s="52">
        <v>2020</v>
      </c>
      <c r="F29" s="52">
        <v>2021</v>
      </c>
      <c r="G29" s="54">
        <f>H29+I29</f>
        <v>2</v>
      </c>
      <c r="H29" s="54">
        <v>0</v>
      </c>
      <c r="I29" s="54">
        <v>2</v>
      </c>
      <c r="J29" s="55">
        <f t="shared" si="5"/>
        <v>81.400000000000006</v>
      </c>
      <c r="K29" s="55">
        <v>0</v>
      </c>
      <c r="L29" s="55">
        <v>81.400000000000006</v>
      </c>
      <c r="M29" s="55">
        <f t="shared" si="3"/>
        <v>0</v>
      </c>
      <c r="N29" s="55">
        <f t="shared" ref="N29" si="6">K29*42218.4</f>
        <v>0</v>
      </c>
      <c r="O29" s="25">
        <v>0</v>
      </c>
      <c r="P29" s="25">
        <v>0</v>
      </c>
      <c r="Q29" s="55">
        <f>H29*3000</f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55">
        <v>0</v>
      </c>
      <c r="X29" s="41">
        <v>0</v>
      </c>
    </row>
    <row r="30" spans="1:28" ht="70.5" customHeight="1" x14ac:dyDescent="0.3">
      <c r="A30" s="52">
        <v>11</v>
      </c>
      <c r="B30" s="52" t="s">
        <v>110</v>
      </c>
      <c r="C30" s="52" t="s">
        <v>83</v>
      </c>
      <c r="D30" s="52" t="s">
        <v>84</v>
      </c>
      <c r="E30" s="58">
        <v>2021</v>
      </c>
      <c r="F30" s="52">
        <v>2022</v>
      </c>
      <c r="G30" s="54">
        <f>H30+I30</f>
        <v>2</v>
      </c>
      <c r="H30" s="54">
        <v>2</v>
      </c>
      <c r="I30" s="54">
        <v>0</v>
      </c>
      <c r="J30" s="55">
        <f t="shared" si="5"/>
        <v>96.5</v>
      </c>
      <c r="K30" s="55">
        <v>96.5</v>
      </c>
      <c r="L30" s="55">
        <v>0</v>
      </c>
      <c r="M30" s="55">
        <f t="shared" si="3"/>
        <v>2863100</v>
      </c>
      <c r="N30" s="55">
        <f>1782750+1075750</f>
        <v>2858500</v>
      </c>
      <c r="O30" s="25">
        <v>0</v>
      </c>
      <c r="P30" s="26">
        <v>4600</v>
      </c>
      <c r="Q30" s="5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55">
        <v>0</v>
      </c>
      <c r="X30" s="41">
        <f>(L30*0.3)+L30</f>
        <v>0</v>
      </c>
    </row>
    <row r="31" spans="1:28" ht="70.5" customHeight="1" x14ac:dyDescent="0.3">
      <c r="A31" s="52">
        <v>12</v>
      </c>
      <c r="B31" s="52" t="s">
        <v>111</v>
      </c>
      <c r="C31" s="52" t="s">
        <v>85</v>
      </c>
      <c r="D31" s="52" t="s">
        <v>86</v>
      </c>
      <c r="E31" s="58">
        <v>2021</v>
      </c>
      <c r="F31" s="52">
        <v>2022</v>
      </c>
      <c r="G31" s="54">
        <f>H31+I31</f>
        <v>2</v>
      </c>
      <c r="H31" s="54">
        <v>2</v>
      </c>
      <c r="I31" s="54">
        <v>0</v>
      </c>
      <c r="J31" s="55">
        <f t="shared" si="5"/>
        <v>80.2</v>
      </c>
      <c r="K31" s="55">
        <v>80.2</v>
      </c>
      <c r="L31" s="55">
        <v>0</v>
      </c>
      <c r="M31" s="55">
        <f t="shared" si="3"/>
        <v>2288159</v>
      </c>
      <c r="N31" s="55">
        <f>1127959+1160200</f>
        <v>2288159</v>
      </c>
      <c r="O31" s="25">
        <v>0</v>
      </c>
      <c r="P31" s="25">
        <v>0</v>
      </c>
      <c r="Q31" s="5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55">
        <v>0</v>
      </c>
      <c r="X31" s="41">
        <f>(L31*0.3)+L31</f>
        <v>0</v>
      </c>
    </row>
    <row r="32" spans="1:28" ht="70.5" customHeight="1" x14ac:dyDescent="0.3">
      <c r="A32" s="52">
        <v>13</v>
      </c>
      <c r="B32" s="52" t="s">
        <v>117</v>
      </c>
      <c r="C32" s="52" t="s">
        <v>118</v>
      </c>
      <c r="D32" s="52" t="s">
        <v>119</v>
      </c>
      <c r="E32" s="58">
        <v>2021</v>
      </c>
      <c r="F32" s="52">
        <v>2021</v>
      </c>
      <c r="G32" s="54">
        <f>SUM(H32:I32)</f>
        <v>1</v>
      </c>
      <c r="H32" s="54">
        <v>0</v>
      </c>
      <c r="I32" s="54">
        <v>1</v>
      </c>
      <c r="J32" s="55">
        <f t="shared" si="5"/>
        <v>75.099999999999994</v>
      </c>
      <c r="K32" s="55">
        <v>0</v>
      </c>
      <c r="L32" s="55">
        <v>75.099999999999994</v>
      </c>
      <c r="M32" s="55">
        <f t="shared" si="3"/>
        <v>0</v>
      </c>
      <c r="N32" s="55">
        <v>0</v>
      </c>
      <c r="O32" s="25">
        <v>0</v>
      </c>
      <c r="P32" s="25">
        <v>0</v>
      </c>
      <c r="Q32" s="5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55">
        <v>0</v>
      </c>
      <c r="X32" s="40"/>
    </row>
    <row r="33" spans="1:26" ht="70.5" customHeight="1" x14ac:dyDescent="0.3">
      <c r="A33" s="52">
        <v>14</v>
      </c>
      <c r="B33" s="52" t="s">
        <v>123</v>
      </c>
      <c r="C33" s="52" t="s">
        <v>124</v>
      </c>
      <c r="D33" s="52" t="s">
        <v>125</v>
      </c>
      <c r="E33" s="58">
        <v>2021</v>
      </c>
      <c r="F33" s="58">
        <v>2022</v>
      </c>
      <c r="G33" s="54">
        <f>SUM(H33:I33)</f>
        <v>3</v>
      </c>
      <c r="H33" s="58">
        <v>0</v>
      </c>
      <c r="I33" s="58">
        <v>3</v>
      </c>
      <c r="J33" s="55">
        <f t="shared" si="5"/>
        <v>94.4</v>
      </c>
      <c r="K33" s="59">
        <v>0</v>
      </c>
      <c r="L33" s="58">
        <v>94.4</v>
      </c>
      <c r="M33" s="55">
        <f t="shared" si="3"/>
        <v>0</v>
      </c>
      <c r="N33" s="55">
        <v>0</v>
      </c>
      <c r="O33" s="25">
        <v>0</v>
      </c>
      <c r="P33" s="25">
        <v>0</v>
      </c>
      <c r="Q33" s="5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55">
        <v>0</v>
      </c>
      <c r="X33" s="40"/>
    </row>
    <row r="34" spans="1:26" ht="70.5" customHeight="1" x14ac:dyDescent="0.3">
      <c r="A34" s="52">
        <v>15</v>
      </c>
      <c r="B34" s="52" t="s">
        <v>54</v>
      </c>
      <c r="C34" s="52" t="s">
        <v>55</v>
      </c>
      <c r="D34" s="52" t="s">
        <v>56</v>
      </c>
      <c r="E34" s="52">
        <v>2021</v>
      </c>
      <c r="F34" s="52">
        <v>2022</v>
      </c>
      <c r="G34" s="54">
        <f t="shared" ref="G34:G41" si="7">H34+I34</f>
        <v>4</v>
      </c>
      <c r="H34" s="54">
        <v>0</v>
      </c>
      <c r="I34" s="54">
        <v>4</v>
      </c>
      <c r="J34" s="55">
        <f t="shared" ref="J34:J41" si="8">SUM(K34:L34)</f>
        <v>197.9</v>
      </c>
      <c r="K34" s="55">
        <v>0</v>
      </c>
      <c r="L34" s="55">
        <v>197.9</v>
      </c>
      <c r="M34" s="55">
        <f t="shared" si="3"/>
        <v>0</v>
      </c>
      <c r="N34" s="55">
        <f t="shared" ref="N34:N41" si="9">K34*63190</f>
        <v>0</v>
      </c>
      <c r="O34" s="25">
        <v>0</v>
      </c>
      <c r="P34" s="25">
        <v>0</v>
      </c>
      <c r="Q34" s="55">
        <f t="shared" ref="Q34:Q46" si="10">H34*3000</f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55">
        <v>0</v>
      </c>
      <c r="X34" s="41">
        <f>(140.2*0.3)+140.2</f>
        <v>182.26</v>
      </c>
    </row>
    <row r="35" spans="1:26" ht="70.5" customHeight="1" x14ac:dyDescent="0.3">
      <c r="A35" s="52">
        <v>16</v>
      </c>
      <c r="B35" s="52" t="s">
        <v>57</v>
      </c>
      <c r="C35" s="52" t="s">
        <v>58</v>
      </c>
      <c r="D35" s="52" t="s">
        <v>59</v>
      </c>
      <c r="E35" s="52">
        <v>2021</v>
      </c>
      <c r="F35" s="52">
        <v>2022</v>
      </c>
      <c r="G35" s="54">
        <f t="shared" si="7"/>
        <v>1</v>
      </c>
      <c r="H35" s="54">
        <v>0</v>
      </c>
      <c r="I35" s="54">
        <v>1</v>
      </c>
      <c r="J35" s="55">
        <f t="shared" si="8"/>
        <v>50</v>
      </c>
      <c r="K35" s="55">
        <v>0</v>
      </c>
      <c r="L35" s="55">
        <v>50</v>
      </c>
      <c r="M35" s="55">
        <f t="shared" si="3"/>
        <v>0</v>
      </c>
      <c r="N35" s="55">
        <f t="shared" si="9"/>
        <v>0</v>
      </c>
      <c r="O35" s="25">
        <v>0</v>
      </c>
      <c r="P35" s="25">
        <v>0</v>
      </c>
      <c r="Q35" s="55">
        <f t="shared" si="10"/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55">
        <v>0</v>
      </c>
      <c r="X35" s="41">
        <f>(61*0.3)+61</f>
        <v>79.3</v>
      </c>
    </row>
    <row r="36" spans="1:26" ht="70.5" customHeight="1" x14ac:dyDescent="0.3">
      <c r="A36" s="52">
        <v>17</v>
      </c>
      <c r="B36" s="52" t="s">
        <v>60</v>
      </c>
      <c r="C36" s="52" t="s">
        <v>61</v>
      </c>
      <c r="D36" s="52" t="s">
        <v>62</v>
      </c>
      <c r="E36" s="52">
        <v>2021</v>
      </c>
      <c r="F36" s="52">
        <v>2022</v>
      </c>
      <c r="G36" s="54">
        <f t="shared" si="7"/>
        <v>1</v>
      </c>
      <c r="H36" s="54">
        <v>0</v>
      </c>
      <c r="I36" s="54">
        <v>1</v>
      </c>
      <c r="J36" s="55">
        <f t="shared" si="8"/>
        <v>61.5</v>
      </c>
      <c r="K36" s="55">
        <v>0</v>
      </c>
      <c r="L36" s="55">
        <v>61.5</v>
      </c>
      <c r="M36" s="55">
        <f t="shared" si="3"/>
        <v>0</v>
      </c>
      <c r="N36" s="55">
        <f t="shared" si="9"/>
        <v>0</v>
      </c>
      <c r="O36" s="25">
        <v>0</v>
      </c>
      <c r="P36" s="25">
        <v>0</v>
      </c>
      <c r="Q36" s="55">
        <f t="shared" si="10"/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55">
        <v>0</v>
      </c>
      <c r="X36" s="41">
        <f>(48.5*0.3)+48.5</f>
        <v>63.05</v>
      </c>
    </row>
    <row r="37" spans="1:26" ht="70.5" customHeight="1" x14ac:dyDescent="0.3">
      <c r="A37" s="52">
        <v>18</v>
      </c>
      <c r="B37" s="52" t="s">
        <v>63</v>
      </c>
      <c r="C37" s="52" t="s">
        <v>64</v>
      </c>
      <c r="D37" s="52" t="s">
        <v>65</v>
      </c>
      <c r="E37" s="52">
        <v>2021</v>
      </c>
      <c r="F37" s="52">
        <v>2022</v>
      </c>
      <c r="G37" s="54">
        <f t="shared" si="7"/>
        <v>1</v>
      </c>
      <c r="H37" s="54">
        <v>0</v>
      </c>
      <c r="I37" s="54">
        <v>1</v>
      </c>
      <c r="J37" s="55">
        <f t="shared" si="8"/>
        <v>45.6</v>
      </c>
      <c r="K37" s="55">
        <v>0</v>
      </c>
      <c r="L37" s="55">
        <v>45.6</v>
      </c>
      <c r="M37" s="55">
        <f t="shared" si="3"/>
        <v>0</v>
      </c>
      <c r="N37" s="55">
        <f t="shared" si="9"/>
        <v>0</v>
      </c>
      <c r="O37" s="25">
        <v>0</v>
      </c>
      <c r="P37" s="25">
        <v>0</v>
      </c>
      <c r="Q37" s="55">
        <f t="shared" si="10"/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55">
        <v>0</v>
      </c>
      <c r="X37" s="41">
        <f>(72.4*0.3)+72.4</f>
        <v>94.12</v>
      </c>
    </row>
    <row r="38" spans="1:26" ht="70.5" customHeight="1" x14ac:dyDescent="0.3">
      <c r="A38" s="52">
        <v>19</v>
      </c>
      <c r="B38" s="52" t="s">
        <v>66</v>
      </c>
      <c r="C38" s="52" t="s">
        <v>67</v>
      </c>
      <c r="D38" s="52" t="s">
        <v>68</v>
      </c>
      <c r="E38" s="58">
        <v>2021</v>
      </c>
      <c r="F38" s="52">
        <v>2022</v>
      </c>
      <c r="G38" s="54">
        <f t="shared" si="7"/>
        <v>2</v>
      </c>
      <c r="H38" s="54">
        <v>0</v>
      </c>
      <c r="I38" s="54">
        <v>2</v>
      </c>
      <c r="J38" s="55">
        <f t="shared" si="8"/>
        <v>50.8</v>
      </c>
      <c r="K38" s="55">
        <v>0</v>
      </c>
      <c r="L38" s="55">
        <v>50.8</v>
      </c>
      <c r="M38" s="55">
        <f t="shared" si="3"/>
        <v>0</v>
      </c>
      <c r="N38" s="55">
        <f t="shared" si="9"/>
        <v>0</v>
      </c>
      <c r="O38" s="25">
        <v>0</v>
      </c>
      <c r="P38" s="25">
        <v>0</v>
      </c>
      <c r="Q38" s="55">
        <f t="shared" si="10"/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55">
        <v>0</v>
      </c>
      <c r="X38" s="41">
        <f>(187.2*0.3)+187.2</f>
        <v>243.35999999999999</v>
      </c>
    </row>
    <row r="39" spans="1:26" ht="70.5" customHeight="1" x14ac:dyDescent="0.3">
      <c r="A39" s="52">
        <v>20</v>
      </c>
      <c r="B39" s="52" t="s">
        <v>69</v>
      </c>
      <c r="C39" s="52" t="s">
        <v>70</v>
      </c>
      <c r="D39" s="52" t="s">
        <v>71</v>
      </c>
      <c r="E39" s="58">
        <v>2021</v>
      </c>
      <c r="F39" s="52">
        <v>2022</v>
      </c>
      <c r="G39" s="54">
        <f t="shared" si="7"/>
        <v>1</v>
      </c>
      <c r="H39" s="54">
        <v>0</v>
      </c>
      <c r="I39" s="54">
        <v>1</v>
      </c>
      <c r="J39" s="55">
        <f t="shared" si="8"/>
        <v>30.6</v>
      </c>
      <c r="K39" s="55">
        <v>0</v>
      </c>
      <c r="L39" s="55">
        <v>30.6</v>
      </c>
      <c r="M39" s="55">
        <f t="shared" si="3"/>
        <v>0</v>
      </c>
      <c r="N39" s="55">
        <f t="shared" si="9"/>
        <v>0</v>
      </c>
      <c r="O39" s="25">
        <v>0</v>
      </c>
      <c r="P39" s="25">
        <v>0</v>
      </c>
      <c r="Q39" s="55">
        <f t="shared" si="10"/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55">
        <v>0</v>
      </c>
      <c r="X39" s="41">
        <f>(43.3*0.3)+43.3</f>
        <v>56.289999999999992</v>
      </c>
    </row>
    <row r="40" spans="1:26" ht="70.5" customHeight="1" x14ac:dyDescent="0.3">
      <c r="A40" s="52">
        <v>21</v>
      </c>
      <c r="B40" s="52" t="s">
        <v>100</v>
      </c>
      <c r="C40" s="52" t="s">
        <v>72</v>
      </c>
      <c r="D40" s="52" t="s">
        <v>73</v>
      </c>
      <c r="E40" s="58">
        <v>2021</v>
      </c>
      <c r="F40" s="52">
        <v>2022</v>
      </c>
      <c r="G40" s="54">
        <f>H40+I40</f>
        <v>1</v>
      </c>
      <c r="H40" s="54">
        <v>0</v>
      </c>
      <c r="I40" s="54">
        <v>1</v>
      </c>
      <c r="J40" s="55">
        <f t="shared" si="8"/>
        <v>46.2</v>
      </c>
      <c r="K40" s="55">
        <v>0</v>
      </c>
      <c r="L40" s="55">
        <v>46.2</v>
      </c>
      <c r="M40" s="55">
        <f t="shared" si="3"/>
        <v>0</v>
      </c>
      <c r="N40" s="55">
        <f t="shared" si="9"/>
        <v>0</v>
      </c>
      <c r="O40" s="25">
        <v>0</v>
      </c>
      <c r="P40" s="25">
        <v>0</v>
      </c>
      <c r="Q40" s="55">
        <f t="shared" si="10"/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55">
        <v>0</v>
      </c>
      <c r="X40" s="41">
        <f>(478.3*0.3)+478.3</f>
        <v>621.79</v>
      </c>
    </row>
    <row r="41" spans="1:26" ht="70.5" customHeight="1" x14ac:dyDescent="0.3">
      <c r="A41" s="52">
        <v>22</v>
      </c>
      <c r="B41" s="52" t="s">
        <v>74</v>
      </c>
      <c r="C41" s="52" t="s">
        <v>75</v>
      </c>
      <c r="D41" s="52" t="s">
        <v>76</v>
      </c>
      <c r="E41" s="58">
        <v>2021</v>
      </c>
      <c r="F41" s="52">
        <v>2022</v>
      </c>
      <c r="G41" s="54">
        <f t="shared" si="7"/>
        <v>3</v>
      </c>
      <c r="H41" s="54">
        <v>0</v>
      </c>
      <c r="I41" s="54">
        <v>3</v>
      </c>
      <c r="J41" s="55">
        <f t="shared" si="8"/>
        <v>209.3</v>
      </c>
      <c r="K41" s="55">
        <v>0</v>
      </c>
      <c r="L41" s="55">
        <v>209.3</v>
      </c>
      <c r="M41" s="55">
        <f t="shared" si="3"/>
        <v>0</v>
      </c>
      <c r="N41" s="55">
        <f t="shared" si="9"/>
        <v>0</v>
      </c>
      <c r="O41" s="25">
        <v>0</v>
      </c>
      <c r="P41" s="25">
        <v>0</v>
      </c>
      <c r="Q41" s="55">
        <f t="shared" si="10"/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55">
        <v>0</v>
      </c>
      <c r="X41" s="41">
        <f>(374.2*0.3)+374.2</f>
        <v>486.46</v>
      </c>
    </row>
    <row r="42" spans="1:26" ht="70.5" customHeight="1" x14ac:dyDescent="0.3">
      <c r="A42" s="52">
        <v>23</v>
      </c>
      <c r="B42" s="52" t="s">
        <v>77</v>
      </c>
      <c r="C42" s="52" t="s">
        <v>78</v>
      </c>
      <c r="D42" s="52" t="s">
        <v>79</v>
      </c>
      <c r="E42" s="58">
        <v>2021</v>
      </c>
      <c r="F42" s="52">
        <v>2022</v>
      </c>
      <c r="G42" s="54">
        <f>H42+I42</f>
        <v>2</v>
      </c>
      <c r="H42" s="54">
        <v>0</v>
      </c>
      <c r="I42" s="54">
        <v>2</v>
      </c>
      <c r="J42" s="55">
        <f>SUM(K42:L42)</f>
        <v>115.4</v>
      </c>
      <c r="K42" s="55">
        <v>0</v>
      </c>
      <c r="L42" s="55">
        <v>115.4</v>
      </c>
      <c r="M42" s="55">
        <f t="shared" si="3"/>
        <v>0</v>
      </c>
      <c r="N42" s="55">
        <f t="shared" ref="N42:N46" si="11">K42*63190</f>
        <v>0</v>
      </c>
      <c r="O42" s="25">
        <v>0</v>
      </c>
      <c r="P42" s="25">
        <v>0</v>
      </c>
      <c r="Q42" s="55">
        <f t="shared" si="10"/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55">
        <v>0</v>
      </c>
      <c r="X42" s="41">
        <f>(161.6*0.3)+161.6</f>
        <v>210.07999999999998</v>
      </c>
    </row>
    <row r="43" spans="1:26" ht="70.5" customHeight="1" x14ac:dyDescent="0.3">
      <c r="A43" s="52">
        <v>24</v>
      </c>
      <c r="B43" s="52" t="s">
        <v>80</v>
      </c>
      <c r="C43" s="52" t="s">
        <v>81</v>
      </c>
      <c r="D43" s="52" t="s">
        <v>82</v>
      </c>
      <c r="E43" s="58">
        <v>2021</v>
      </c>
      <c r="F43" s="52">
        <v>2022</v>
      </c>
      <c r="G43" s="54">
        <f t="shared" ref="G43:G44" si="12">H43+I43</f>
        <v>1</v>
      </c>
      <c r="H43" s="54">
        <v>0</v>
      </c>
      <c r="I43" s="54">
        <v>1</v>
      </c>
      <c r="J43" s="55">
        <f t="shared" ref="J43:J44" si="13">SUM(K43:L43)</f>
        <v>63.1</v>
      </c>
      <c r="K43" s="55">
        <v>0</v>
      </c>
      <c r="L43" s="55">
        <v>63.1</v>
      </c>
      <c r="M43" s="55">
        <f t="shared" si="3"/>
        <v>0</v>
      </c>
      <c r="N43" s="55">
        <f t="shared" si="11"/>
        <v>0</v>
      </c>
      <c r="O43" s="25">
        <v>0</v>
      </c>
      <c r="P43" s="25">
        <v>0</v>
      </c>
      <c r="Q43" s="55">
        <f t="shared" si="10"/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55">
        <v>0</v>
      </c>
      <c r="X43" s="41">
        <f>(48.7*0.3)+48.7</f>
        <v>63.31</v>
      </c>
    </row>
    <row r="44" spans="1:26" ht="70.5" customHeight="1" x14ac:dyDescent="0.3">
      <c r="A44" s="52">
        <v>25</v>
      </c>
      <c r="B44" s="52" t="s">
        <v>126</v>
      </c>
      <c r="C44" s="52" t="s">
        <v>128</v>
      </c>
      <c r="D44" s="52" t="s">
        <v>127</v>
      </c>
      <c r="E44" s="58">
        <v>2022</v>
      </c>
      <c r="F44" s="58">
        <v>2023</v>
      </c>
      <c r="G44" s="54">
        <f t="shared" si="12"/>
        <v>1</v>
      </c>
      <c r="H44" s="54">
        <v>1</v>
      </c>
      <c r="I44" s="54">
        <v>0</v>
      </c>
      <c r="J44" s="55">
        <f t="shared" si="13"/>
        <v>23.4</v>
      </c>
      <c r="K44" s="55">
        <v>23.4</v>
      </c>
      <c r="L44" s="55">
        <v>0</v>
      </c>
      <c r="M44" s="55">
        <f t="shared" si="3"/>
        <v>0</v>
      </c>
      <c r="N44" s="55">
        <v>0</v>
      </c>
      <c r="O44" s="25">
        <v>0</v>
      </c>
      <c r="P44" s="25">
        <v>0</v>
      </c>
      <c r="Q44" s="5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55">
        <v>0</v>
      </c>
    </row>
    <row r="45" spans="1:26" ht="70.5" customHeight="1" x14ac:dyDescent="0.3">
      <c r="A45" s="52">
        <v>26</v>
      </c>
      <c r="B45" s="52" t="s">
        <v>112</v>
      </c>
      <c r="C45" s="52" t="s">
        <v>89</v>
      </c>
      <c r="D45" s="52" t="s">
        <v>90</v>
      </c>
      <c r="E45" s="58">
        <v>2022</v>
      </c>
      <c r="F45" s="58">
        <v>2023</v>
      </c>
      <c r="G45" s="54">
        <f t="shared" ref="G45" si="14">H45+I45</f>
        <v>1</v>
      </c>
      <c r="H45" s="54">
        <v>1</v>
      </c>
      <c r="I45" s="54">
        <v>0</v>
      </c>
      <c r="J45" s="55">
        <f t="shared" ref="J45" si="15">K45+L45</f>
        <v>13.1</v>
      </c>
      <c r="K45" s="55">
        <v>13.1</v>
      </c>
      <c r="L45" s="55">
        <v>0</v>
      </c>
      <c r="M45" s="55">
        <f t="shared" si="3"/>
        <v>393990</v>
      </c>
      <c r="N45" s="55">
        <v>393990</v>
      </c>
      <c r="O45" s="25">
        <v>0</v>
      </c>
      <c r="P45" s="25">
        <v>0</v>
      </c>
      <c r="Q45" s="5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55">
        <v>0</v>
      </c>
      <c r="X45" s="41">
        <f>(382.9*0.3)+382.9</f>
        <v>497.77</v>
      </c>
    </row>
    <row r="46" spans="1:26" ht="70.5" customHeight="1" x14ac:dyDescent="0.3">
      <c r="A46" s="52">
        <v>27</v>
      </c>
      <c r="B46" s="52" t="s">
        <v>96</v>
      </c>
      <c r="C46" s="52" t="s">
        <v>97</v>
      </c>
      <c r="D46" s="52" t="s">
        <v>99</v>
      </c>
      <c r="E46" s="58">
        <v>2022</v>
      </c>
      <c r="F46" s="58">
        <v>2023</v>
      </c>
      <c r="G46" s="54">
        <f>SUM(H46:I46)</f>
        <v>1</v>
      </c>
      <c r="H46" s="54">
        <v>0</v>
      </c>
      <c r="I46" s="54">
        <v>1</v>
      </c>
      <c r="J46" s="55">
        <f t="shared" ref="J46" si="16">SUM(K46:L46)</f>
        <v>63.8</v>
      </c>
      <c r="K46" s="55">
        <v>0</v>
      </c>
      <c r="L46" s="55">
        <v>63.8</v>
      </c>
      <c r="M46" s="55">
        <f t="shared" si="3"/>
        <v>0</v>
      </c>
      <c r="N46" s="55">
        <f t="shared" si="11"/>
        <v>0</v>
      </c>
      <c r="O46" s="25">
        <v>0</v>
      </c>
      <c r="P46" s="25">
        <v>0</v>
      </c>
      <c r="Q46" s="55">
        <f t="shared" si="10"/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55">
        <v>0</v>
      </c>
      <c r="X46" s="41">
        <f>(51.1*0.3)+51.1</f>
        <v>66.430000000000007</v>
      </c>
      <c r="Y46" s="29">
        <f>Y47*74299</f>
        <v>44637353.220000006</v>
      </c>
      <c r="Z46" s="29">
        <f>Z47*74299</f>
        <v>148791177.40000001</v>
      </c>
    </row>
    <row r="47" spans="1:26" ht="70.5" customHeight="1" x14ac:dyDescent="0.3">
      <c r="A47" s="52">
        <v>28</v>
      </c>
      <c r="B47" s="52" t="s">
        <v>120</v>
      </c>
      <c r="C47" s="52" t="s">
        <v>121</v>
      </c>
      <c r="D47" s="52" t="s">
        <v>122</v>
      </c>
      <c r="E47" s="58">
        <v>2022</v>
      </c>
      <c r="F47" s="58">
        <v>2023</v>
      </c>
      <c r="G47" s="54">
        <f>SUM(H47:I47)</f>
        <v>2</v>
      </c>
      <c r="H47" s="54">
        <v>1</v>
      </c>
      <c r="I47" s="54">
        <v>1</v>
      </c>
      <c r="J47" s="55">
        <f>SUM(K47:L47)</f>
        <v>122.5</v>
      </c>
      <c r="K47" s="55">
        <v>63.7</v>
      </c>
      <c r="L47" s="55">
        <v>58.8</v>
      </c>
      <c r="M47" s="55">
        <f t="shared" si="3"/>
        <v>0</v>
      </c>
      <c r="N47" s="55">
        <v>0</v>
      </c>
      <c r="O47" s="25">
        <v>0</v>
      </c>
      <c r="P47" s="25">
        <v>0</v>
      </c>
      <c r="Q47" s="5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55">
        <v>0</v>
      </c>
      <c r="Y47" s="41">
        <f>SUM(Y48:Y59)</f>
        <v>600.78000000000009</v>
      </c>
      <c r="Z47" s="40">
        <v>2002.6</v>
      </c>
    </row>
    <row r="48" spans="1:26" ht="70.5" customHeight="1" x14ac:dyDescent="0.3">
      <c r="A48" s="52">
        <v>29</v>
      </c>
      <c r="B48" s="52" t="s">
        <v>131</v>
      </c>
      <c r="C48" s="52" t="s">
        <v>115</v>
      </c>
      <c r="D48" s="52" t="s">
        <v>113</v>
      </c>
      <c r="E48" s="58">
        <v>2027</v>
      </c>
      <c r="F48" s="58">
        <v>2028</v>
      </c>
      <c r="G48" s="54">
        <f>SUM(H48:I48)</f>
        <v>32</v>
      </c>
      <c r="H48" s="58">
        <v>31</v>
      </c>
      <c r="I48" s="58">
        <v>1</v>
      </c>
      <c r="J48" s="55">
        <f>SUM(K48:L48)</f>
        <v>1283.2</v>
      </c>
      <c r="K48" s="59">
        <v>1239.5</v>
      </c>
      <c r="L48" s="59">
        <v>43.7</v>
      </c>
      <c r="M48" s="55">
        <f>SUM(N48:W48)</f>
        <v>0</v>
      </c>
      <c r="N48" s="55">
        <v>0</v>
      </c>
      <c r="O48" s="25">
        <v>0</v>
      </c>
      <c r="P48" s="25">
        <v>0</v>
      </c>
      <c r="Q48" s="55">
        <v>0</v>
      </c>
      <c r="R48" s="25">
        <v>0</v>
      </c>
      <c r="S48" s="28">
        <v>0</v>
      </c>
      <c r="T48" s="25">
        <v>0</v>
      </c>
      <c r="U48" s="25">
        <v>0</v>
      </c>
      <c r="V48" s="25">
        <v>0</v>
      </c>
      <c r="W48" s="55">
        <v>0</v>
      </c>
      <c r="X48" s="41">
        <f t="shared" ref="X48:X59" si="17">(L48*0.3)+L48</f>
        <v>56.81</v>
      </c>
      <c r="Y48" s="41">
        <f>X48-L48</f>
        <v>13.11</v>
      </c>
    </row>
    <row r="49" spans="1:1932" ht="70.5" customHeight="1" x14ac:dyDescent="0.3">
      <c r="A49" s="60">
        <v>30</v>
      </c>
      <c r="B49" s="60" t="s">
        <v>132</v>
      </c>
      <c r="C49" s="60" t="s">
        <v>116</v>
      </c>
      <c r="D49" s="60" t="s">
        <v>114</v>
      </c>
      <c r="E49" s="58">
        <v>2027</v>
      </c>
      <c r="F49" s="58">
        <v>2028</v>
      </c>
      <c r="G49" s="61">
        <f>SUM(H49:I49)</f>
        <v>157</v>
      </c>
      <c r="H49" s="62">
        <v>140</v>
      </c>
      <c r="I49" s="62">
        <v>17</v>
      </c>
      <c r="J49" s="63">
        <f>SUM(K49:L49)</f>
        <v>3047</v>
      </c>
      <c r="K49" s="64">
        <v>2723</v>
      </c>
      <c r="L49" s="64">
        <v>324</v>
      </c>
      <c r="M49" s="55">
        <f t="shared" si="3"/>
        <v>0</v>
      </c>
      <c r="N49" s="55">
        <v>0</v>
      </c>
      <c r="O49" s="31">
        <v>0</v>
      </c>
      <c r="P49" s="31">
        <v>0</v>
      </c>
      <c r="Q49" s="63">
        <v>0</v>
      </c>
      <c r="R49" s="31">
        <v>0</v>
      </c>
      <c r="S49" s="28">
        <v>0</v>
      </c>
      <c r="T49" s="31">
        <v>0</v>
      </c>
      <c r="U49" s="25">
        <v>0</v>
      </c>
      <c r="V49" s="25">
        <v>0</v>
      </c>
      <c r="W49" s="55">
        <v>0</v>
      </c>
      <c r="X49" s="41">
        <f t="shared" si="17"/>
        <v>421.2</v>
      </c>
      <c r="Y49" s="41">
        <f t="shared" ref="Y49:Y59" si="18">X49-L49</f>
        <v>97.199999999999989</v>
      </c>
    </row>
    <row r="50" spans="1:1932" s="58" customFormat="1" ht="70.5" customHeight="1" x14ac:dyDescent="0.3">
      <c r="A50" s="60">
        <v>31</v>
      </c>
      <c r="B50" s="52" t="s">
        <v>136</v>
      </c>
      <c r="C50" s="60" t="s">
        <v>137</v>
      </c>
      <c r="D50" s="52" t="s">
        <v>134</v>
      </c>
      <c r="E50" s="58">
        <v>2027</v>
      </c>
      <c r="F50" s="58">
        <v>2028</v>
      </c>
      <c r="G50" s="54">
        <f>SUM(H50:I50)</f>
        <v>2</v>
      </c>
      <c r="H50" s="58">
        <v>1</v>
      </c>
      <c r="I50" s="58">
        <v>1</v>
      </c>
      <c r="J50" s="55">
        <f>SUM(K50:L50)</f>
        <v>87.2</v>
      </c>
      <c r="K50" s="59">
        <v>42</v>
      </c>
      <c r="L50" s="59">
        <v>45.2</v>
      </c>
      <c r="M50" s="55">
        <f t="shared" si="3"/>
        <v>0</v>
      </c>
      <c r="N50" s="55">
        <v>0</v>
      </c>
      <c r="O50" s="25">
        <v>0</v>
      </c>
      <c r="P50" s="25">
        <v>0</v>
      </c>
      <c r="Q50" s="63">
        <v>0</v>
      </c>
      <c r="R50" s="31">
        <v>0</v>
      </c>
      <c r="S50" s="28">
        <v>0</v>
      </c>
      <c r="T50" s="25">
        <v>0</v>
      </c>
      <c r="U50" s="25">
        <v>0</v>
      </c>
      <c r="V50" s="25">
        <v>0</v>
      </c>
      <c r="W50" s="55">
        <v>0</v>
      </c>
      <c r="X50" s="41">
        <f>(L50*0.3)+L50</f>
        <v>58.760000000000005</v>
      </c>
      <c r="Y50" s="41">
        <f t="shared" si="18"/>
        <v>13.560000000000002</v>
      </c>
      <c r="Z50" s="40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  <c r="AOZ50" s="38"/>
      <c r="APA50" s="38"/>
      <c r="APB50" s="38"/>
      <c r="APC50" s="38"/>
      <c r="APD50" s="38"/>
      <c r="APE50" s="38"/>
      <c r="APF50" s="38"/>
      <c r="APG50" s="38"/>
      <c r="APH50" s="38"/>
      <c r="API50" s="38"/>
      <c r="APJ50" s="38"/>
      <c r="APK50" s="38"/>
      <c r="APL50" s="38"/>
      <c r="APM50" s="38"/>
      <c r="APN50" s="38"/>
      <c r="APO50" s="38"/>
      <c r="APP50" s="38"/>
      <c r="APQ50" s="38"/>
      <c r="APR50" s="38"/>
      <c r="APS50" s="38"/>
      <c r="APT50" s="38"/>
      <c r="APU50" s="38"/>
      <c r="APV50" s="38"/>
      <c r="APW50" s="38"/>
      <c r="APX50" s="38"/>
      <c r="APY50" s="38"/>
      <c r="APZ50" s="38"/>
      <c r="AQA50" s="38"/>
      <c r="AQB50" s="38"/>
      <c r="AQC50" s="38"/>
      <c r="AQD50" s="38"/>
      <c r="AQE50" s="38"/>
      <c r="AQF50" s="38"/>
      <c r="AQG50" s="38"/>
      <c r="AQH50" s="38"/>
      <c r="AQI50" s="38"/>
      <c r="AQJ50" s="38"/>
      <c r="AQK50" s="38"/>
      <c r="AQL50" s="38"/>
      <c r="AQM50" s="38"/>
      <c r="AQN50" s="38"/>
      <c r="AQO50" s="38"/>
      <c r="AQP50" s="38"/>
      <c r="AQQ50" s="38"/>
      <c r="AQR50" s="38"/>
      <c r="AQS50" s="38"/>
      <c r="AQT50" s="38"/>
      <c r="AQU50" s="38"/>
      <c r="AQV50" s="38"/>
      <c r="AQW50" s="38"/>
      <c r="AQX50" s="38"/>
      <c r="AQY50" s="38"/>
      <c r="AQZ50" s="38"/>
      <c r="ARA50" s="38"/>
      <c r="ARB50" s="38"/>
      <c r="ARC50" s="38"/>
      <c r="ARD50" s="38"/>
      <c r="ARE50" s="38"/>
      <c r="ARF50" s="38"/>
      <c r="ARG50" s="38"/>
      <c r="ARH50" s="38"/>
      <c r="ARI50" s="38"/>
      <c r="ARJ50" s="38"/>
      <c r="ARK50" s="38"/>
      <c r="ARL50" s="38"/>
      <c r="ARM50" s="38"/>
      <c r="ARN50" s="38"/>
      <c r="ARO50" s="38"/>
      <c r="ARP50" s="38"/>
      <c r="ARQ50" s="38"/>
      <c r="ARR50" s="38"/>
      <c r="ARS50" s="38"/>
      <c r="ART50" s="38"/>
      <c r="ARU50" s="38"/>
      <c r="ARV50" s="38"/>
      <c r="ARW50" s="38"/>
      <c r="ARX50" s="38"/>
      <c r="ARY50" s="38"/>
      <c r="ARZ50" s="38"/>
      <c r="ASA50" s="38"/>
      <c r="ASB50" s="38"/>
      <c r="ASC50" s="38"/>
      <c r="ASD50" s="38"/>
      <c r="ASE50" s="38"/>
      <c r="ASF50" s="38"/>
      <c r="ASG50" s="38"/>
      <c r="ASH50" s="38"/>
      <c r="ASI50" s="38"/>
      <c r="ASJ50" s="38"/>
      <c r="ASK50" s="38"/>
      <c r="ASL50" s="38"/>
      <c r="ASM50" s="38"/>
      <c r="ASN50" s="38"/>
      <c r="ASO50" s="38"/>
      <c r="ASP50" s="38"/>
      <c r="ASQ50" s="38"/>
      <c r="ASR50" s="38"/>
      <c r="ASS50" s="38"/>
      <c r="AST50" s="38"/>
      <c r="ASU50" s="38"/>
      <c r="ASV50" s="38"/>
      <c r="ASW50" s="38"/>
      <c r="ASX50" s="38"/>
      <c r="ASY50" s="38"/>
      <c r="ASZ50" s="38"/>
      <c r="ATA50" s="38"/>
      <c r="ATB50" s="38"/>
      <c r="ATC50" s="38"/>
      <c r="ATD50" s="38"/>
      <c r="ATE50" s="38"/>
      <c r="ATF50" s="38"/>
      <c r="ATG50" s="38"/>
      <c r="ATH50" s="38"/>
      <c r="ATI50" s="38"/>
      <c r="ATJ50" s="38"/>
      <c r="ATK50" s="38"/>
      <c r="ATL50" s="38"/>
      <c r="ATM50" s="38"/>
      <c r="ATN50" s="38"/>
      <c r="ATO50" s="38"/>
      <c r="ATP50" s="38"/>
      <c r="ATQ50" s="38"/>
      <c r="ATR50" s="38"/>
      <c r="ATS50" s="38"/>
      <c r="ATT50" s="38"/>
      <c r="ATU50" s="38"/>
      <c r="ATV50" s="38"/>
      <c r="ATW50" s="38"/>
      <c r="ATX50" s="38"/>
      <c r="ATY50" s="38"/>
      <c r="ATZ50" s="38"/>
      <c r="AUA50" s="38"/>
      <c r="AUB50" s="38"/>
      <c r="AUC50" s="38"/>
      <c r="AUD50" s="38"/>
      <c r="AUE50" s="38"/>
      <c r="AUF50" s="38"/>
      <c r="AUG50" s="38"/>
      <c r="AUH50" s="38"/>
      <c r="AUI50" s="38"/>
      <c r="AUJ50" s="38"/>
      <c r="AUK50" s="38"/>
      <c r="AUL50" s="38"/>
      <c r="AUM50" s="38"/>
      <c r="AUN50" s="38"/>
      <c r="AUO50" s="38"/>
      <c r="AUP50" s="38"/>
      <c r="AUQ50" s="38"/>
      <c r="AUR50" s="38"/>
      <c r="AUS50" s="38"/>
      <c r="AUT50" s="38"/>
      <c r="AUU50" s="38"/>
      <c r="AUV50" s="38"/>
      <c r="AUW50" s="38"/>
      <c r="AUX50" s="38"/>
      <c r="AUY50" s="38"/>
      <c r="AUZ50" s="38"/>
      <c r="AVA50" s="38"/>
      <c r="AVB50" s="38"/>
      <c r="AVC50" s="38"/>
      <c r="AVD50" s="38"/>
      <c r="AVE50" s="38"/>
      <c r="AVF50" s="38"/>
      <c r="AVG50" s="38"/>
      <c r="AVH50" s="38"/>
      <c r="AVI50" s="38"/>
      <c r="AVJ50" s="38"/>
      <c r="AVK50" s="38"/>
      <c r="AVL50" s="38"/>
      <c r="AVM50" s="38"/>
      <c r="AVN50" s="38"/>
      <c r="AVO50" s="38"/>
      <c r="AVP50" s="38"/>
      <c r="AVQ50" s="38"/>
      <c r="AVR50" s="38"/>
      <c r="AVS50" s="38"/>
      <c r="AVT50" s="38"/>
      <c r="AVU50" s="38"/>
      <c r="AVV50" s="38"/>
      <c r="AVW50" s="38"/>
      <c r="AVX50" s="38"/>
      <c r="AVY50" s="38"/>
      <c r="AVZ50" s="38"/>
      <c r="AWA50" s="38"/>
      <c r="AWB50" s="38"/>
      <c r="AWC50" s="38"/>
      <c r="AWD50" s="38"/>
      <c r="AWE50" s="38"/>
      <c r="AWF50" s="38"/>
      <c r="AWG50" s="38"/>
      <c r="AWH50" s="38"/>
      <c r="AWI50" s="38"/>
      <c r="AWJ50" s="38"/>
      <c r="AWK50" s="38"/>
      <c r="AWL50" s="38"/>
      <c r="AWM50" s="38"/>
      <c r="AWN50" s="38"/>
      <c r="AWO50" s="38"/>
      <c r="AWP50" s="38"/>
      <c r="AWQ50" s="38"/>
      <c r="AWR50" s="38"/>
      <c r="AWS50" s="38"/>
      <c r="AWT50" s="38"/>
      <c r="AWU50" s="38"/>
      <c r="AWV50" s="38"/>
      <c r="AWW50" s="38"/>
      <c r="AWX50" s="38"/>
      <c r="AWY50" s="38"/>
      <c r="AWZ50" s="38"/>
      <c r="AXA50" s="38"/>
      <c r="AXB50" s="38"/>
      <c r="AXC50" s="38"/>
      <c r="AXD50" s="38"/>
      <c r="AXE50" s="38"/>
      <c r="AXF50" s="38"/>
      <c r="AXG50" s="38"/>
      <c r="AXH50" s="38"/>
      <c r="AXI50" s="38"/>
      <c r="AXJ50" s="38"/>
      <c r="AXK50" s="38"/>
      <c r="AXL50" s="38"/>
      <c r="AXM50" s="38"/>
      <c r="AXN50" s="38"/>
      <c r="AXO50" s="38"/>
      <c r="AXP50" s="38"/>
      <c r="AXQ50" s="38"/>
      <c r="AXR50" s="38"/>
      <c r="AXS50" s="38"/>
      <c r="AXT50" s="38"/>
      <c r="AXU50" s="38"/>
      <c r="AXV50" s="38"/>
      <c r="AXW50" s="38"/>
      <c r="AXX50" s="38"/>
      <c r="AXY50" s="38"/>
      <c r="AXZ50" s="38"/>
      <c r="AYA50" s="38"/>
      <c r="AYB50" s="38"/>
      <c r="AYC50" s="38"/>
      <c r="AYD50" s="38"/>
      <c r="AYE50" s="38"/>
      <c r="AYF50" s="38"/>
      <c r="AYG50" s="38"/>
      <c r="AYH50" s="38"/>
      <c r="AYI50" s="38"/>
      <c r="AYJ50" s="38"/>
      <c r="AYK50" s="38"/>
      <c r="AYL50" s="38"/>
      <c r="AYM50" s="38"/>
      <c r="AYN50" s="38"/>
      <c r="AYO50" s="38"/>
      <c r="AYP50" s="38"/>
      <c r="AYQ50" s="38"/>
      <c r="AYR50" s="38"/>
      <c r="AYS50" s="38"/>
      <c r="AYT50" s="38"/>
      <c r="AYU50" s="38"/>
      <c r="AYV50" s="38"/>
      <c r="AYW50" s="38"/>
      <c r="AYX50" s="38"/>
      <c r="AYY50" s="38"/>
      <c r="AYZ50" s="38"/>
      <c r="AZA50" s="38"/>
      <c r="AZB50" s="38"/>
      <c r="AZC50" s="38"/>
      <c r="AZD50" s="38"/>
      <c r="AZE50" s="38"/>
      <c r="AZF50" s="38"/>
      <c r="AZG50" s="38"/>
      <c r="AZH50" s="38"/>
      <c r="AZI50" s="38"/>
      <c r="AZJ50" s="38"/>
      <c r="AZK50" s="38"/>
      <c r="AZL50" s="38"/>
      <c r="AZM50" s="38"/>
      <c r="AZN50" s="38"/>
      <c r="AZO50" s="38"/>
      <c r="AZP50" s="38"/>
      <c r="AZQ50" s="38"/>
      <c r="AZR50" s="38"/>
      <c r="AZS50" s="38"/>
      <c r="AZT50" s="38"/>
      <c r="AZU50" s="38"/>
      <c r="AZV50" s="38"/>
      <c r="AZW50" s="38"/>
      <c r="AZX50" s="38"/>
      <c r="AZY50" s="38"/>
      <c r="AZZ50" s="38"/>
      <c r="BAA50" s="38"/>
      <c r="BAB50" s="38"/>
      <c r="BAC50" s="38"/>
      <c r="BAD50" s="38"/>
      <c r="BAE50" s="38"/>
      <c r="BAF50" s="38"/>
      <c r="BAG50" s="38"/>
      <c r="BAH50" s="38"/>
      <c r="BAI50" s="38"/>
      <c r="BAJ50" s="38"/>
      <c r="BAK50" s="38"/>
      <c r="BAL50" s="38"/>
      <c r="BAM50" s="38"/>
      <c r="BAN50" s="38"/>
      <c r="BAO50" s="38"/>
      <c r="BAP50" s="38"/>
      <c r="BAQ50" s="38"/>
      <c r="BAR50" s="38"/>
      <c r="BAS50" s="38"/>
      <c r="BAT50" s="38"/>
      <c r="BAU50" s="38"/>
      <c r="BAV50" s="38"/>
      <c r="BAW50" s="38"/>
      <c r="BAX50" s="38"/>
      <c r="BAY50" s="38"/>
      <c r="BAZ50" s="38"/>
      <c r="BBA50" s="38"/>
      <c r="BBB50" s="38"/>
      <c r="BBC50" s="38"/>
      <c r="BBD50" s="38"/>
      <c r="BBE50" s="38"/>
      <c r="BBF50" s="38"/>
      <c r="BBG50" s="38"/>
      <c r="BBH50" s="38"/>
      <c r="BBI50" s="38"/>
      <c r="BBJ50" s="38"/>
      <c r="BBK50" s="38"/>
      <c r="BBL50" s="38"/>
      <c r="BBM50" s="38"/>
      <c r="BBN50" s="38"/>
      <c r="BBO50" s="38"/>
      <c r="BBP50" s="38"/>
      <c r="BBQ50" s="38"/>
      <c r="BBR50" s="38"/>
      <c r="BBS50" s="38"/>
      <c r="BBT50" s="38"/>
      <c r="BBU50" s="38"/>
      <c r="BBV50" s="38"/>
      <c r="BBW50" s="38"/>
      <c r="BBX50" s="38"/>
      <c r="BBY50" s="38"/>
      <c r="BBZ50" s="38"/>
      <c r="BCA50" s="38"/>
      <c r="BCB50" s="38"/>
      <c r="BCC50" s="38"/>
      <c r="BCD50" s="38"/>
      <c r="BCE50" s="38"/>
      <c r="BCF50" s="38"/>
      <c r="BCG50" s="38"/>
      <c r="BCH50" s="38"/>
      <c r="BCI50" s="38"/>
      <c r="BCJ50" s="38"/>
      <c r="BCK50" s="38"/>
      <c r="BCL50" s="38"/>
      <c r="BCM50" s="38"/>
      <c r="BCN50" s="38"/>
      <c r="BCO50" s="38"/>
      <c r="BCP50" s="38"/>
      <c r="BCQ50" s="38"/>
      <c r="BCR50" s="38"/>
      <c r="BCS50" s="38"/>
      <c r="BCT50" s="38"/>
      <c r="BCU50" s="38"/>
      <c r="BCV50" s="38"/>
      <c r="BCW50" s="38"/>
      <c r="BCX50" s="38"/>
      <c r="BCY50" s="38"/>
      <c r="BCZ50" s="38"/>
      <c r="BDA50" s="38"/>
      <c r="BDB50" s="38"/>
      <c r="BDC50" s="38"/>
      <c r="BDD50" s="38"/>
      <c r="BDE50" s="38"/>
      <c r="BDF50" s="38"/>
      <c r="BDG50" s="38"/>
      <c r="BDH50" s="38"/>
      <c r="BDI50" s="38"/>
      <c r="BDJ50" s="38"/>
      <c r="BDK50" s="38"/>
      <c r="BDL50" s="38"/>
      <c r="BDM50" s="38"/>
      <c r="BDN50" s="38"/>
      <c r="BDO50" s="38"/>
      <c r="BDP50" s="38"/>
      <c r="BDQ50" s="38"/>
      <c r="BDR50" s="38"/>
      <c r="BDS50" s="38"/>
      <c r="BDT50" s="38"/>
      <c r="BDU50" s="38"/>
      <c r="BDV50" s="38"/>
      <c r="BDW50" s="38"/>
      <c r="BDX50" s="38"/>
      <c r="BDY50" s="38"/>
      <c r="BDZ50" s="38"/>
      <c r="BEA50" s="38"/>
      <c r="BEB50" s="38"/>
      <c r="BEC50" s="38"/>
      <c r="BED50" s="38"/>
      <c r="BEE50" s="38"/>
      <c r="BEF50" s="38"/>
      <c r="BEG50" s="38"/>
      <c r="BEH50" s="38"/>
      <c r="BEI50" s="38"/>
      <c r="BEJ50" s="38"/>
      <c r="BEK50" s="38"/>
      <c r="BEL50" s="38"/>
      <c r="BEM50" s="38"/>
      <c r="BEN50" s="38"/>
      <c r="BEO50" s="38"/>
      <c r="BEP50" s="38"/>
      <c r="BEQ50" s="38"/>
      <c r="BER50" s="38"/>
      <c r="BES50" s="38"/>
      <c r="BET50" s="38"/>
      <c r="BEU50" s="38"/>
      <c r="BEV50" s="38"/>
      <c r="BEW50" s="38"/>
      <c r="BEX50" s="38"/>
      <c r="BEY50" s="38"/>
      <c r="BEZ50" s="38"/>
      <c r="BFA50" s="38"/>
      <c r="BFB50" s="38"/>
      <c r="BFC50" s="38"/>
      <c r="BFD50" s="38"/>
      <c r="BFE50" s="38"/>
      <c r="BFF50" s="38"/>
      <c r="BFG50" s="38"/>
      <c r="BFH50" s="38"/>
      <c r="BFI50" s="38"/>
      <c r="BFJ50" s="38"/>
      <c r="BFK50" s="38"/>
      <c r="BFL50" s="38"/>
      <c r="BFM50" s="38"/>
      <c r="BFN50" s="38"/>
      <c r="BFO50" s="38"/>
      <c r="BFP50" s="38"/>
      <c r="BFQ50" s="38"/>
      <c r="BFR50" s="38"/>
      <c r="BFS50" s="38"/>
      <c r="BFT50" s="38"/>
      <c r="BFU50" s="38"/>
      <c r="BFV50" s="38"/>
      <c r="BFW50" s="38"/>
      <c r="BFX50" s="38"/>
      <c r="BFY50" s="38"/>
      <c r="BFZ50" s="38"/>
      <c r="BGA50" s="38"/>
      <c r="BGB50" s="38"/>
      <c r="BGC50" s="38"/>
      <c r="BGD50" s="38"/>
      <c r="BGE50" s="38"/>
      <c r="BGF50" s="38"/>
      <c r="BGG50" s="38"/>
      <c r="BGH50" s="38"/>
      <c r="BGI50" s="38"/>
      <c r="BGJ50" s="38"/>
      <c r="BGK50" s="38"/>
      <c r="BGL50" s="38"/>
      <c r="BGM50" s="38"/>
      <c r="BGN50" s="38"/>
      <c r="BGO50" s="38"/>
      <c r="BGP50" s="38"/>
      <c r="BGQ50" s="38"/>
      <c r="BGR50" s="38"/>
      <c r="BGS50" s="38"/>
      <c r="BGT50" s="38"/>
      <c r="BGU50" s="38"/>
      <c r="BGV50" s="38"/>
      <c r="BGW50" s="38"/>
      <c r="BGX50" s="38"/>
      <c r="BGY50" s="38"/>
      <c r="BGZ50" s="38"/>
      <c r="BHA50" s="38"/>
      <c r="BHB50" s="38"/>
      <c r="BHC50" s="38"/>
      <c r="BHD50" s="38"/>
      <c r="BHE50" s="38"/>
      <c r="BHF50" s="38"/>
      <c r="BHG50" s="38"/>
      <c r="BHH50" s="38"/>
      <c r="BHI50" s="38"/>
      <c r="BHJ50" s="38"/>
      <c r="BHK50" s="38"/>
      <c r="BHL50" s="38"/>
      <c r="BHM50" s="38"/>
      <c r="BHN50" s="38"/>
      <c r="BHO50" s="38"/>
      <c r="BHP50" s="38"/>
      <c r="BHQ50" s="38"/>
      <c r="BHR50" s="38"/>
      <c r="BHS50" s="38"/>
      <c r="BHT50" s="38"/>
      <c r="BHU50" s="38"/>
      <c r="BHV50" s="38"/>
      <c r="BHW50" s="38"/>
      <c r="BHX50" s="38"/>
      <c r="BHY50" s="38"/>
      <c r="BHZ50" s="38"/>
      <c r="BIA50" s="38"/>
      <c r="BIB50" s="38"/>
      <c r="BIC50" s="38"/>
      <c r="BID50" s="38"/>
      <c r="BIE50" s="38"/>
      <c r="BIF50" s="38"/>
      <c r="BIG50" s="38"/>
      <c r="BIH50" s="38"/>
      <c r="BII50" s="38"/>
      <c r="BIJ50" s="38"/>
      <c r="BIK50" s="38"/>
      <c r="BIL50" s="38"/>
      <c r="BIM50" s="38"/>
      <c r="BIN50" s="38"/>
      <c r="BIO50" s="38"/>
      <c r="BIP50" s="38"/>
      <c r="BIQ50" s="38"/>
      <c r="BIR50" s="38"/>
      <c r="BIS50" s="38"/>
      <c r="BIT50" s="38"/>
      <c r="BIU50" s="38"/>
      <c r="BIV50" s="38"/>
      <c r="BIW50" s="38"/>
      <c r="BIX50" s="38"/>
      <c r="BIY50" s="38"/>
      <c r="BIZ50" s="38"/>
      <c r="BJA50" s="38"/>
      <c r="BJB50" s="38"/>
      <c r="BJC50" s="38"/>
      <c r="BJD50" s="38"/>
      <c r="BJE50" s="38"/>
      <c r="BJF50" s="38"/>
      <c r="BJG50" s="38"/>
      <c r="BJH50" s="38"/>
      <c r="BJI50" s="38"/>
      <c r="BJJ50" s="38"/>
      <c r="BJK50" s="38"/>
      <c r="BJL50" s="38"/>
      <c r="BJM50" s="38"/>
      <c r="BJN50" s="38"/>
      <c r="BJO50" s="38"/>
      <c r="BJP50" s="38"/>
      <c r="BJQ50" s="38"/>
      <c r="BJR50" s="38"/>
      <c r="BJS50" s="38"/>
      <c r="BJT50" s="38"/>
      <c r="BJU50" s="38"/>
      <c r="BJV50" s="38"/>
      <c r="BJW50" s="38"/>
      <c r="BJX50" s="38"/>
      <c r="BJY50" s="38"/>
      <c r="BJZ50" s="38"/>
      <c r="BKA50" s="38"/>
      <c r="BKB50" s="38"/>
      <c r="BKC50" s="38"/>
      <c r="BKD50" s="38"/>
      <c r="BKE50" s="38"/>
      <c r="BKF50" s="38"/>
      <c r="BKG50" s="38"/>
      <c r="BKH50" s="38"/>
      <c r="BKI50" s="38"/>
      <c r="BKJ50" s="38"/>
      <c r="BKK50" s="38"/>
      <c r="BKL50" s="38"/>
      <c r="BKM50" s="38"/>
      <c r="BKN50" s="38"/>
      <c r="BKO50" s="38"/>
      <c r="BKP50" s="38"/>
      <c r="BKQ50" s="38"/>
      <c r="BKR50" s="38"/>
      <c r="BKS50" s="38"/>
      <c r="BKT50" s="38"/>
      <c r="BKU50" s="38"/>
      <c r="BKV50" s="38"/>
      <c r="BKW50" s="38"/>
      <c r="BKX50" s="38"/>
      <c r="BKY50" s="38"/>
      <c r="BKZ50" s="38"/>
      <c r="BLA50" s="38"/>
      <c r="BLB50" s="38"/>
      <c r="BLC50" s="38"/>
      <c r="BLD50" s="38"/>
      <c r="BLE50" s="38"/>
      <c r="BLF50" s="38"/>
      <c r="BLG50" s="38"/>
      <c r="BLH50" s="38"/>
      <c r="BLI50" s="38"/>
      <c r="BLJ50" s="38"/>
      <c r="BLK50" s="38"/>
      <c r="BLL50" s="38"/>
      <c r="BLM50" s="38"/>
      <c r="BLN50" s="38"/>
      <c r="BLO50" s="38"/>
      <c r="BLP50" s="38"/>
      <c r="BLQ50" s="38"/>
      <c r="BLR50" s="38"/>
      <c r="BLS50" s="38"/>
      <c r="BLT50" s="38"/>
      <c r="BLU50" s="38"/>
      <c r="BLV50" s="38"/>
      <c r="BLW50" s="38"/>
      <c r="BLX50" s="38"/>
      <c r="BLY50" s="38"/>
      <c r="BLZ50" s="38"/>
      <c r="BMA50" s="38"/>
      <c r="BMB50" s="38"/>
      <c r="BMC50" s="38"/>
      <c r="BMD50" s="38"/>
      <c r="BME50" s="38"/>
      <c r="BMF50" s="38"/>
      <c r="BMG50" s="38"/>
      <c r="BMH50" s="38"/>
      <c r="BMI50" s="38"/>
      <c r="BMJ50" s="38"/>
      <c r="BMK50" s="38"/>
      <c r="BML50" s="38"/>
      <c r="BMM50" s="38"/>
      <c r="BMN50" s="38"/>
      <c r="BMO50" s="38"/>
      <c r="BMP50" s="38"/>
      <c r="BMQ50" s="38"/>
      <c r="BMR50" s="38"/>
      <c r="BMS50" s="38"/>
      <c r="BMT50" s="38"/>
      <c r="BMU50" s="38"/>
      <c r="BMV50" s="38"/>
      <c r="BMW50" s="38"/>
      <c r="BMX50" s="38"/>
      <c r="BMY50" s="38"/>
      <c r="BMZ50" s="38"/>
      <c r="BNA50" s="38"/>
      <c r="BNB50" s="38"/>
      <c r="BNC50" s="38"/>
      <c r="BND50" s="38"/>
      <c r="BNE50" s="38"/>
      <c r="BNF50" s="38"/>
      <c r="BNG50" s="38"/>
      <c r="BNH50" s="38"/>
      <c r="BNI50" s="38"/>
      <c r="BNJ50" s="38"/>
      <c r="BNK50" s="38"/>
      <c r="BNL50" s="38"/>
      <c r="BNM50" s="38"/>
      <c r="BNN50" s="38"/>
      <c r="BNO50" s="38"/>
      <c r="BNP50" s="38"/>
      <c r="BNQ50" s="38"/>
      <c r="BNR50" s="38"/>
      <c r="BNS50" s="38"/>
      <c r="BNT50" s="38"/>
      <c r="BNU50" s="38"/>
      <c r="BNV50" s="38"/>
      <c r="BNW50" s="38"/>
      <c r="BNX50" s="38"/>
      <c r="BNY50" s="38"/>
      <c r="BNZ50" s="38"/>
      <c r="BOA50" s="38"/>
      <c r="BOB50" s="38"/>
      <c r="BOC50" s="38"/>
      <c r="BOD50" s="38"/>
      <c r="BOE50" s="38"/>
      <c r="BOF50" s="38"/>
      <c r="BOG50" s="38"/>
      <c r="BOH50" s="38"/>
      <c r="BOI50" s="38"/>
      <c r="BOJ50" s="38"/>
      <c r="BOK50" s="38"/>
      <c r="BOL50" s="38"/>
      <c r="BOM50" s="38"/>
      <c r="BON50" s="38"/>
      <c r="BOO50" s="38"/>
      <c r="BOP50" s="38"/>
      <c r="BOQ50" s="38"/>
      <c r="BOR50" s="38"/>
      <c r="BOS50" s="38"/>
      <c r="BOT50" s="38"/>
      <c r="BOU50" s="38"/>
      <c r="BOV50" s="38"/>
      <c r="BOW50" s="38"/>
      <c r="BOX50" s="38"/>
      <c r="BOY50" s="38"/>
      <c r="BOZ50" s="38"/>
      <c r="BPA50" s="38"/>
      <c r="BPB50" s="38"/>
      <c r="BPC50" s="38"/>
      <c r="BPD50" s="38"/>
      <c r="BPE50" s="38"/>
      <c r="BPF50" s="38"/>
      <c r="BPG50" s="38"/>
      <c r="BPH50" s="38"/>
      <c r="BPI50" s="38"/>
      <c r="BPJ50" s="38"/>
      <c r="BPK50" s="38"/>
      <c r="BPL50" s="38"/>
      <c r="BPM50" s="38"/>
      <c r="BPN50" s="38"/>
      <c r="BPO50" s="38"/>
      <c r="BPP50" s="38"/>
      <c r="BPQ50" s="38"/>
      <c r="BPR50" s="38"/>
      <c r="BPS50" s="38"/>
      <c r="BPT50" s="38"/>
      <c r="BPU50" s="38"/>
      <c r="BPV50" s="38"/>
      <c r="BPW50" s="38"/>
      <c r="BPX50" s="38"/>
      <c r="BPY50" s="38"/>
      <c r="BPZ50" s="38"/>
      <c r="BQA50" s="38"/>
      <c r="BQB50" s="38"/>
      <c r="BQC50" s="38"/>
      <c r="BQD50" s="38"/>
      <c r="BQE50" s="38"/>
      <c r="BQF50" s="38"/>
      <c r="BQG50" s="38"/>
      <c r="BQH50" s="38"/>
      <c r="BQI50" s="38"/>
      <c r="BQJ50" s="38"/>
      <c r="BQK50" s="38"/>
      <c r="BQL50" s="38"/>
      <c r="BQM50" s="38"/>
      <c r="BQN50" s="38"/>
      <c r="BQO50" s="38"/>
      <c r="BQP50" s="38"/>
      <c r="BQQ50" s="38"/>
      <c r="BQR50" s="38"/>
      <c r="BQS50" s="38"/>
      <c r="BQT50" s="38"/>
      <c r="BQU50" s="38"/>
      <c r="BQV50" s="38"/>
      <c r="BQW50" s="38"/>
      <c r="BQX50" s="38"/>
      <c r="BQY50" s="38"/>
      <c r="BQZ50" s="38"/>
      <c r="BRA50" s="38"/>
      <c r="BRB50" s="38"/>
      <c r="BRC50" s="38"/>
      <c r="BRD50" s="38"/>
      <c r="BRE50" s="38"/>
      <c r="BRF50" s="38"/>
      <c r="BRG50" s="38"/>
      <c r="BRH50" s="38"/>
      <c r="BRI50" s="38"/>
      <c r="BRJ50" s="38"/>
      <c r="BRK50" s="38"/>
      <c r="BRL50" s="38"/>
      <c r="BRM50" s="38"/>
      <c r="BRN50" s="38"/>
      <c r="BRO50" s="38"/>
      <c r="BRP50" s="38"/>
      <c r="BRQ50" s="38"/>
      <c r="BRR50" s="38"/>
      <c r="BRS50" s="38"/>
      <c r="BRT50" s="38"/>
      <c r="BRU50" s="38"/>
      <c r="BRV50" s="38"/>
      <c r="BRW50" s="38"/>
      <c r="BRX50" s="38"/>
      <c r="BRY50" s="38"/>
      <c r="BRZ50" s="38"/>
      <c r="BSA50" s="38"/>
      <c r="BSB50" s="38"/>
      <c r="BSC50" s="38"/>
      <c r="BSD50" s="38"/>
      <c r="BSE50" s="38"/>
      <c r="BSF50" s="38"/>
      <c r="BSG50" s="38"/>
      <c r="BSH50" s="38"/>
      <c r="BSI50" s="38"/>
      <c r="BSJ50" s="38"/>
      <c r="BSK50" s="38"/>
      <c r="BSL50" s="38"/>
      <c r="BSM50" s="38"/>
      <c r="BSN50" s="38"/>
      <c r="BSO50" s="38"/>
      <c r="BSP50" s="38"/>
      <c r="BSQ50" s="38"/>
      <c r="BSR50" s="38"/>
      <c r="BSS50" s="38"/>
      <c r="BST50" s="38"/>
      <c r="BSU50" s="38"/>
      <c r="BSV50" s="38"/>
      <c r="BSW50" s="38"/>
      <c r="BSX50" s="38"/>
      <c r="BSY50" s="38"/>
      <c r="BSZ50" s="38"/>
      <c r="BTA50" s="38"/>
      <c r="BTB50" s="38"/>
      <c r="BTC50" s="38"/>
      <c r="BTD50" s="38"/>
      <c r="BTE50" s="38"/>
      <c r="BTF50" s="38"/>
      <c r="BTG50" s="38"/>
      <c r="BTH50" s="38"/>
      <c r="BTI50" s="38"/>
      <c r="BTJ50" s="38"/>
      <c r="BTK50" s="38"/>
      <c r="BTL50" s="38"/>
      <c r="BTM50" s="38"/>
      <c r="BTN50" s="38"/>
      <c r="BTO50" s="38"/>
      <c r="BTP50" s="38"/>
      <c r="BTQ50" s="38"/>
      <c r="BTR50" s="38"/>
      <c r="BTS50" s="38"/>
      <c r="BTT50" s="38"/>
      <c r="BTU50" s="38"/>
      <c r="BTV50" s="38"/>
      <c r="BTW50" s="38"/>
      <c r="BTX50" s="38"/>
      <c r="BTY50" s="38"/>
      <c r="BTZ50" s="38"/>
      <c r="BUA50" s="38"/>
      <c r="BUB50" s="38"/>
      <c r="BUC50" s="38"/>
      <c r="BUD50" s="38"/>
      <c r="BUE50" s="38"/>
      <c r="BUF50" s="38"/>
      <c r="BUG50" s="38"/>
      <c r="BUH50" s="38"/>
      <c r="BUI50" s="38"/>
      <c r="BUJ50" s="38"/>
      <c r="BUK50" s="38"/>
      <c r="BUL50" s="38"/>
      <c r="BUM50" s="38"/>
      <c r="BUN50" s="38"/>
      <c r="BUO50" s="38"/>
      <c r="BUP50" s="38"/>
      <c r="BUQ50" s="38"/>
      <c r="BUR50" s="38"/>
      <c r="BUS50" s="38"/>
      <c r="BUT50" s="38"/>
      <c r="BUU50" s="38"/>
      <c r="BUV50" s="38"/>
      <c r="BUW50" s="38"/>
      <c r="BUX50" s="38"/>
      <c r="BUY50" s="38"/>
      <c r="BUZ50" s="38"/>
      <c r="BVA50" s="38"/>
      <c r="BVB50" s="38"/>
      <c r="BVC50" s="38"/>
      <c r="BVD50" s="38"/>
      <c r="BVE50" s="38"/>
      <c r="BVF50" s="38"/>
      <c r="BVG50" s="38"/>
      <c r="BVH50" s="65"/>
    </row>
    <row r="51" spans="1:1932" s="58" customFormat="1" ht="70.5" customHeight="1" x14ac:dyDescent="0.3">
      <c r="A51" s="60">
        <v>32</v>
      </c>
      <c r="B51" s="66" t="s">
        <v>141</v>
      </c>
      <c r="C51" s="60" t="s">
        <v>138</v>
      </c>
      <c r="D51" s="52" t="s">
        <v>135</v>
      </c>
      <c r="E51" s="58">
        <v>2027</v>
      </c>
      <c r="F51" s="58">
        <v>2028</v>
      </c>
      <c r="G51" s="61">
        <f t="shared" ref="G51:G52" si="19">SUM(H51:I51)</f>
        <v>2</v>
      </c>
      <c r="H51" s="58">
        <v>2</v>
      </c>
      <c r="I51" s="58">
        <v>0</v>
      </c>
      <c r="J51" s="55">
        <f t="shared" ref="J51:J52" si="20">SUM(K51:L51)</f>
        <v>56.3</v>
      </c>
      <c r="K51" s="59">
        <v>56.3</v>
      </c>
      <c r="L51" s="59">
        <v>0</v>
      </c>
      <c r="M51" s="55">
        <f t="shared" si="3"/>
        <v>0</v>
      </c>
      <c r="N51" s="55">
        <v>0</v>
      </c>
      <c r="O51" s="25">
        <v>0</v>
      </c>
      <c r="P51" s="25">
        <v>0</v>
      </c>
      <c r="Q51" s="63">
        <v>0</v>
      </c>
      <c r="R51" s="31">
        <v>0</v>
      </c>
      <c r="S51" s="28">
        <f>X51*83970</f>
        <v>0</v>
      </c>
      <c r="T51" s="25">
        <v>0</v>
      </c>
      <c r="U51" s="25">
        <v>0</v>
      </c>
      <c r="V51" s="25">
        <v>0</v>
      </c>
      <c r="W51" s="55">
        <v>0</v>
      </c>
      <c r="X51" s="41">
        <f>(L51*0.3)+L51</f>
        <v>0</v>
      </c>
      <c r="Y51" s="41">
        <f t="shared" si="18"/>
        <v>0</v>
      </c>
      <c r="Z51" s="40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  <c r="BBI51" s="38"/>
      <c r="BBJ51" s="38"/>
      <c r="BBK51" s="38"/>
      <c r="BBL51" s="38"/>
      <c r="BBM51" s="38"/>
      <c r="BBN51" s="38"/>
      <c r="BBO51" s="38"/>
      <c r="BBP51" s="38"/>
      <c r="BBQ51" s="38"/>
      <c r="BBR51" s="38"/>
      <c r="BBS51" s="38"/>
      <c r="BBT51" s="38"/>
      <c r="BBU51" s="38"/>
      <c r="BBV51" s="38"/>
      <c r="BBW51" s="38"/>
      <c r="BBX51" s="38"/>
      <c r="BBY51" s="38"/>
      <c r="BBZ51" s="38"/>
      <c r="BCA51" s="38"/>
      <c r="BCB51" s="38"/>
      <c r="BCC51" s="38"/>
      <c r="BCD51" s="38"/>
      <c r="BCE51" s="38"/>
      <c r="BCF51" s="38"/>
      <c r="BCG51" s="38"/>
      <c r="BCH51" s="38"/>
      <c r="BCI51" s="38"/>
      <c r="BCJ51" s="38"/>
      <c r="BCK51" s="38"/>
      <c r="BCL51" s="38"/>
      <c r="BCM51" s="38"/>
      <c r="BCN51" s="38"/>
      <c r="BCO51" s="38"/>
      <c r="BCP51" s="38"/>
      <c r="BCQ51" s="38"/>
      <c r="BCR51" s="38"/>
      <c r="BCS51" s="38"/>
      <c r="BCT51" s="38"/>
      <c r="BCU51" s="38"/>
      <c r="BCV51" s="38"/>
      <c r="BCW51" s="38"/>
      <c r="BCX51" s="38"/>
      <c r="BCY51" s="38"/>
      <c r="BCZ51" s="38"/>
      <c r="BDA51" s="38"/>
      <c r="BDB51" s="38"/>
      <c r="BDC51" s="38"/>
      <c r="BDD51" s="38"/>
      <c r="BDE51" s="38"/>
      <c r="BDF51" s="38"/>
      <c r="BDG51" s="38"/>
      <c r="BDH51" s="38"/>
      <c r="BDI51" s="38"/>
      <c r="BDJ51" s="38"/>
      <c r="BDK51" s="38"/>
      <c r="BDL51" s="38"/>
      <c r="BDM51" s="38"/>
      <c r="BDN51" s="38"/>
      <c r="BDO51" s="38"/>
      <c r="BDP51" s="38"/>
      <c r="BDQ51" s="38"/>
      <c r="BDR51" s="38"/>
      <c r="BDS51" s="38"/>
      <c r="BDT51" s="38"/>
      <c r="BDU51" s="38"/>
      <c r="BDV51" s="38"/>
      <c r="BDW51" s="38"/>
      <c r="BDX51" s="38"/>
      <c r="BDY51" s="38"/>
      <c r="BDZ51" s="38"/>
      <c r="BEA51" s="38"/>
      <c r="BEB51" s="38"/>
      <c r="BEC51" s="38"/>
      <c r="BED51" s="38"/>
      <c r="BEE51" s="38"/>
      <c r="BEF51" s="38"/>
      <c r="BEG51" s="38"/>
      <c r="BEH51" s="38"/>
      <c r="BEI51" s="38"/>
      <c r="BEJ51" s="38"/>
      <c r="BEK51" s="38"/>
      <c r="BEL51" s="38"/>
      <c r="BEM51" s="38"/>
      <c r="BEN51" s="38"/>
      <c r="BEO51" s="38"/>
      <c r="BEP51" s="38"/>
      <c r="BEQ51" s="38"/>
      <c r="BER51" s="38"/>
      <c r="BES51" s="38"/>
      <c r="BET51" s="38"/>
      <c r="BEU51" s="38"/>
      <c r="BEV51" s="38"/>
      <c r="BEW51" s="38"/>
      <c r="BEX51" s="38"/>
      <c r="BEY51" s="38"/>
      <c r="BEZ51" s="38"/>
      <c r="BFA51" s="38"/>
      <c r="BFB51" s="38"/>
      <c r="BFC51" s="38"/>
      <c r="BFD51" s="38"/>
      <c r="BFE51" s="38"/>
      <c r="BFF51" s="38"/>
      <c r="BFG51" s="38"/>
      <c r="BFH51" s="38"/>
      <c r="BFI51" s="38"/>
      <c r="BFJ51" s="38"/>
      <c r="BFK51" s="38"/>
      <c r="BFL51" s="38"/>
      <c r="BFM51" s="38"/>
      <c r="BFN51" s="38"/>
      <c r="BFO51" s="38"/>
      <c r="BFP51" s="38"/>
      <c r="BFQ51" s="38"/>
      <c r="BFR51" s="38"/>
      <c r="BFS51" s="38"/>
      <c r="BFT51" s="38"/>
      <c r="BFU51" s="38"/>
      <c r="BFV51" s="38"/>
      <c r="BFW51" s="38"/>
      <c r="BFX51" s="38"/>
      <c r="BFY51" s="38"/>
      <c r="BFZ51" s="38"/>
      <c r="BGA51" s="38"/>
      <c r="BGB51" s="38"/>
      <c r="BGC51" s="38"/>
      <c r="BGD51" s="38"/>
      <c r="BGE51" s="38"/>
      <c r="BGF51" s="38"/>
      <c r="BGG51" s="38"/>
      <c r="BGH51" s="38"/>
      <c r="BGI51" s="38"/>
      <c r="BGJ51" s="38"/>
      <c r="BGK51" s="38"/>
      <c r="BGL51" s="38"/>
      <c r="BGM51" s="38"/>
      <c r="BGN51" s="38"/>
      <c r="BGO51" s="38"/>
      <c r="BGP51" s="38"/>
      <c r="BGQ51" s="38"/>
      <c r="BGR51" s="38"/>
      <c r="BGS51" s="38"/>
      <c r="BGT51" s="38"/>
      <c r="BGU51" s="38"/>
      <c r="BGV51" s="38"/>
      <c r="BGW51" s="38"/>
      <c r="BGX51" s="38"/>
      <c r="BGY51" s="38"/>
      <c r="BGZ51" s="38"/>
      <c r="BHA51" s="38"/>
      <c r="BHB51" s="38"/>
      <c r="BHC51" s="38"/>
      <c r="BHD51" s="38"/>
      <c r="BHE51" s="38"/>
      <c r="BHF51" s="38"/>
      <c r="BHG51" s="38"/>
      <c r="BHH51" s="38"/>
      <c r="BHI51" s="38"/>
      <c r="BHJ51" s="38"/>
      <c r="BHK51" s="38"/>
      <c r="BHL51" s="38"/>
      <c r="BHM51" s="38"/>
      <c r="BHN51" s="38"/>
      <c r="BHO51" s="38"/>
      <c r="BHP51" s="38"/>
      <c r="BHQ51" s="38"/>
      <c r="BHR51" s="38"/>
      <c r="BHS51" s="38"/>
      <c r="BHT51" s="38"/>
      <c r="BHU51" s="38"/>
      <c r="BHV51" s="38"/>
      <c r="BHW51" s="38"/>
      <c r="BHX51" s="38"/>
      <c r="BHY51" s="38"/>
      <c r="BHZ51" s="38"/>
      <c r="BIA51" s="38"/>
      <c r="BIB51" s="38"/>
      <c r="BIC51" s="38"/>
      <c r="BID51" s="38"/>
      <c r="BIE51" s="38"/>
      <c r="BIF51" s="38"/>
      <c r="BIG51" s="38"/>
      <c r="BIH51" s="38"/>
      <c r="BII51" s="38"/>
      <c r="BIJ51" s="38"/>
      <c r="BIK51" s="38"/>
      <c r="BIL51" s="38"/>
      <c r="BIM51" s="38"/>
      <c r="BIN51" s="38"/>
      <c r="BIO51" s="38"/>
      <c r="BIP51" s="38"/>
      <c r="BIQ51" s="38"/>
      <c r="BIR51" s="38"/>
      <c r="BIS51" s="38"/>
      <c r="BIT51" s="38"/>
      <c r="BIU51" s="38"/>
      <c r="BIV51" s="38"/>
      <c r="BIW51" s="38"/>
      <c r="BIX51" s="38"/>
      <c r="BIY51" s="38"/>
      <c r="BIZ51" s="38"/>
      <c r="BJA51" s="38"/>
      <c r="BJB51" s="38"/>
      <c r="BJC51" s="38"/>
      <c r="BJD51" s="38"/>
      <c r="BJE51" s="38"/>
      <c r="BJF51" s="38"/>
      <c r="BJG51" s="38"/>
      <c r="BJH51" s="38"/>
      <c r="BJI51" s="38"/>
      <c r="BJJ51" s="38"/>
      <c r="BJK51" s="38"/>
      <c r="BJL51" s="38"/>
      <c r="BJM51" s="38"/>
      <c r="BJN51" s="38"/>
      <c r="BJO51" s="38"/>
      <c r="BJP51" s="38"/>
      <c r="BJQ51" s="38"/>
      <c r="BJR51" s="38"/>
      <c r="BJS51" s="38"/>
      <c r="BJT51" s="38"/>
      <c r="BJU51" s="38"/>
      <c r="BJV51" s="38"/>
      <c r="BJW51" s="38"/>
      <c r="BJX51" s="38"/>
      <c r="BJY51" s="38"/>
      <c r="BJZ51" s="38"/>
      <c r="BKA51" s="38"/>
      <c r="BKB51" s="38"/>
      <c r="BKC51" s="38"/>
      <c r="BKD51" s="38"/>
      <c r="BKE51" s="38"/>
      <c r="BKF51" s="38"/>
      <c r="BKG51" s="38"/>
      <c r="BKH51" s="38"/>
      <c r="BKI51" s="38"/>
      <c r="BKJ51" s="38"/>
      <c r="BKK51" s="38"/>
      <c r="BKL51" s="38"/>
      <c r="BKM51" s="38"/>
      <c r="BKN51" s="38"/>
      <c r="BKO51" s="38"/>
      <c r="BKP51" s="38"/>
      <c r="BKQ51" s="38"/>
      <c r="BKR51" s="38"/>
      <c r="BKS51" s="38"/>
      <c r="BKT51" s="38"/>
      <c r="BKU51" s="38"/>
      <c r="BKV51" s="38"/>
      <c r="BKW51" s="38"/>
      <c r="BKX51" s="38"/>
      <c r="BKY51" s="38"/>
      <c r="BKZ51" s="38"/>
      <c r="BLA51" s="38"/>
      <c r="BLB51" s="38"/>
      <c r="BLC51" s="38"/>
      <c r="BLD51" s="38"/>
      <c r="BLE51" s="38"/>
      <c r="BLF51" s="38"/>
      <c r="BLG51" s="38"/>
      <c r="BLH51" s="38"/>
      <c r="BLI51" s="38"/>
      <c r="BLJ51" s="38"/>
      <c r="BLK51" s="38"/>
      <c r="BLL51" s="38"/>
      <c r="BLM51" s="38"/>
      <c r="BLN51" s="38"/>
      <c r="BLO51" s="38"/>
      <c r="BLP51" s="38"/>
      <c r="BLQ51" s="38"/>
      <c r="BLR51" s="38"/>
      <c r="BLS51" s="38"/>
      <c r="BLT51" s="38"/>
      <c r="BLU51" s="38"/>
      <c r="BLV51" s="38"/>
      <c r="BLW51" s="38"/>
      <c r="BLX51" s="38"/>
      <c r="BLY51" s="38"/>
      <c r="BLZ51" s="38"/>
      <c r="BMA51" s="38"/>
      <c r="BMB51" s="38"/>
      <c r="BMC51" s="38"/>
      <c r="BMD51" s="38"/>
      <c r="BME51" s="38"/>
      <c r="BMF51" s="38"/>
      <c r="BMG51" s="38"/>
      <c r="BMH51" s="38"/>
      <c r="BMI51" s="38"/>
      <c r="BMJ51" s="38"/>
      <c r="BMK51" s="38"/>
      <c r="BML51" s="38"/>
      <c r="BMM51" s="38"/>
      <c r="BMN51" s="38"/>
      <c r="BMO51" s="38"/>
      <c r="BMP51" s="38"/>
      <c r="BMQ51" s="38"/>
      <c r="BMR51" s="38"/>
      <c r="BMS51" s="38"/>
      <c r="BMT51" s="38"/>
      <c r="BMU51" s="38"/>
      <c r="BMV51" s="38"/>
      <c r="BMW51" s="38"/>
      <c r="BMX51" s="38"/>
      <c r="BMY51" s="38"/>
      <c r="BMZ51" s="38"/>
      <c r="BNA51" s="38"/>
      <c r="BNB51" s="38"/>
      <c r="BNC51" s="38"/>
      <c r="BND51" s="38"/>
      <c r="BNE51" s="38"/>
      <c r="BNF51" s="38"/>
      <c r="BNG51" s="38"/>
      <c r="BNH51" s="38"/>
      <c r="BNI51" s="38"/>
      <c r="BNJ51" s="38"/>
      <c r="BNK51" s="38"/>
      <c r="BNL51" s="38"/>
      <c r="BNM51" s="38"/>
      <c r="BNN51" s="38"/>
      <c r="BNO51" s="38"/>
      <c r="BNP51" s="38"/>
      <c r="BNQ51" s="38"/>
      <c r="BNR51" s="38"/>
      <c r="BNS51" s="38"/>
      <c r="BNT51" s="38"/>
      <c r="BNU51" s="38"/>
      <c r="BNV51" s="38"/>
      <c r="BNW51" s="38"/>
      <c r="BNX51" s="38"/>
      <c r="BNY51" s="38"/>
      <c r="BNZ51" s="38"/>
      <c r="BOA51" s="38"/>
      <c r="BOB51" s="38"/>
      <c r="BOC51" s="38"/>
      <c r="BOD51" s="38"/>
      <c r="BOE51" s="38"/>
      <c r="BOF51" s="38"/>
      <c r="BOG51" s="38"/>
      <c r="BOH51" s="38"/>
      <c r="BOI51" s="38"/>
      <c r="BOJ51" s="38"/>
      <c r="BOK51" s="38"/>
      <c r="BOL51" s="38"/>
      <c r="BOM51" s="38"/>
      <c r="BON51" s="38"/>
      <c r="BOO51" s="38"/>
      <c r="BOP51" s="38"/>
      <c r="BOQ51" s="38"/>
      <c r="BOR51" s="38"/>
      <c r="BOS51" s="38"/>
      <c r="BOT51" s="38"/>
      <c r="BOU51" s="38"/>
      <c r="BOV51" s="38"/>
      <c r="BOW51" s="38"/>
      <c r="BOX51" s="38"/>
      <c r="BOY51" s="38"/>
      <c r="BOZ51" s="38"/>
      <c r="BPA51" s="38"/>
      <c r="BPB51" s="38"/>
      <c r="BPC51" s="38"/>
      <c r="BPD51" s="38"/>
      <c r="BPE51" s="38"/>
      <c r="BPF51" s="38"/>
      <c r="BPG51" s="38"/>
      <c r="BPH51" s="38"/>
      <c r="BPI51" s="38"/>
      <c r="BPJ51" s="38"/>
      <c r="BPK51" s="38"/>
      <c r="BPL51" s="38"/>
      <c r="BPM51" s="38"/>
      <c r="BPN51" s="38"/>
      <c r="BPO51" s="38"/>
      <c r="BPP51" s="38"/>
      <c r="BPQ51" s="38"/>
      <c r="BPR51" s="38"/>
      <c r="BPS51" s="38"/>
      <c r="BPT51" s="38"/>
      <c r="BPU51" s="38"/>
      <c r="BPV51" s="38"/>
      <c r="BPW51" s="38"/>
      <c r="BPX51" s="38"/>
      <c r="BPY51" s="38"/>
      <c r="BPZ51" s="38"/>
      <c r="BQA51" s="38"/>
      <c r="BQB51" s="38"/>
      <c r="BQC51" s="38"/>
      <c r="BQD51" s="38"/>
      <c r="BQE51" s="38"/>
      <c r="BQF51" s="38"/>
      <c r="BQG51" s="38"/>
      <c r="BQH51" s="38"/>
      <c r="BQI51" s="38"/>
      <c r="BQJ51" s="38"/>
      <c r="BQK51" s="38"/>
      <c r="BQL51" s="38"/>
      <c r="BQM51" s="38"/>
      <c r="BQN51" s="38"/>
      <c r="BQO51" s="38"/>
      <c r="BQP51" s="38"/>
      <c r="BQQ51" s="38"/>
      <c r="BQR51" s="38"/>
      <c r="BQS51" s="38"/>
      <c r="BQT51" s="38"/>
      <c r="BQU51" s="38"/>
      <c r="BQV51" s="38"/>
      <c r="BQW51" s="38"/>
      <c r="BQX51" s="38"/>
      <c r="BQY51" s="38"/>
      <c r="BQZ51" s="38"/>
      <c r="BRA51" s="38"/>
      <c r="BRB51" s="38"/>
      <c r="BRC51" s="38"/>
      <c r="BRD51" s="38"/>
      <c r="BRE51" s="38"/>
      <c r="BRF51" s="38"/>
      <c r="BRG51" s="38"/>
      <c r="BRH51" s="38"/>
      <c r="BRI51" s="38"/>
      <c r="BRJ51" s="38"/>
      <c r="BRK51" s="38"/>
      <c r="BRL51" s="38"/>
      <c r="BRM51" s="38"/>
      <c r="BRN51" s="38"/>
      <c r="BRO51" s="38"/>
      <c r="BRP51" s="38"/>
      <c r="BRQ51" s="38"/>
      <c r="BRR51" s="38"/>
      <c r="BRS51" s="38"/>
      <c r="BRT51" s="38"/>
      <c r="BRU51" s="38"/>
      <c r="BRV51" s="38"/>
      <c r="BRW51" s="38"/>
      <c r="BRX51" s="38"/>
      <c r="BRY51" s="38"/>
      <c r="BRZ51" s="38"/>
      <c r="BSA51" s="38"/>
      <c r="BSB51" s="38"/>
      <c r="BSC51" s="38"/>
      <c r="BSD51" s="38"/>
      <c r="BSE51" s="38"/>
      <c r="BSF51" s="38"/>
      <c r="BSG51" s="38"/>
      <c r="BSH51" s="38"/>
      <c r="BSI51" s="38"/>
      <c r="BSJ51" s="38"/>
      <c r="BSK51" s="38"/>
      <c r="BSL51" s="38"/>
      <c r="BSM51" s="38"/>
      <c r="BSN51" s="38"/>
      <c r="BSO51" s="38"/>
      <c r="BSP51" s="38"/>
      <c r="BSQ51" s="38"/>
      <c r="BSR51" s="38"/>
      <c r="BSS51" s="38"/>
      <c r="BST51" s="38"/>
      <c r="BSU51" s="38"/>
      <c r="BSV51" s="38"/>
      <c r="BSW51" s="38"/>
      <c r="BSX51" s="38"/>
      <c r="BSY51" s="38"/>
      <c r="BSZ51" s="38"/>
      <c r="BTA51" s="38"/>
      <c r="BTB51" s="38"/>
      <c r="BTC51" s="38"/>
      <c r="BTD51" s="38"/>
      <c r="BTE51" s="38"/>
      <c r="BTF51" s="38"/>
      <c r="BTG51" s="38"/>
      <c r="BTH51" s="38"/>
      <c r="BTI51" s="38"/>
      <c r="BTJ51" s="38"/>
      <c r="BTK51" s="38"/>
      <c r="BTL51" s="38"/>
      <c r="BTM51" s="38"/>
      <c r="BTN51" s="38"/>
      <c r="BTO51" s="38"/>
      <c r="BTP51" s="38"/>
      <c r="BTQ51" s="38"/>
      <c r="BTR51" s="38"/>
      <c r="BTS51" s="38"/>
      <c r="BTT51" s="38"/>
      <c r="BTU51" s="38"/>
      <c r="BTV51" s="38"/>
      <c r="BTW51" s="38"/>
      <c r="BTX51" s="38"/>
      <c r="BTY51" s="38"/>
      <c r="BTZ51" s="38"/>
      <c r="BUA51" s="38"/>
      <c r="BUB51" s="38"/>
      <c r="BUC51" s="38"/>
      <c r="BUD51" s="38"/>
      <c r="BUE51" s="38"/>
      <c r="BUF51" s="38"/>
      <c r="BUG51" s="38"/>
      <c r="BUH51" s="38"/>
      <c r="BUI51" s="38"/>
      <c r="BUJ51" s="38"/>
      <c r="BUK51" s="38"/>
      <c r="BUL51" s="38"/>
      <c r="BUM51" s="38"/>
      <c r="BUN51" s="38"/>
      <c r="BUO51" s="38"/>
      <c r="BUP51" s="38"/>
      <c r="BUQ51" s="38"/>
      <c r="BUR51" s="38"/>
      <c r="BUS51" s="38"/>
      <c r="BUT51" s="38"/>
      <c r="BUU51" s="38"/>
      <c r="BUV51" s="38"/>
      <c r="BUW51" s="38"/>
      <c r="BUX51" s="38"/>
      <c r="BUY51" s="38"/>
      <c r="BUZ51" s="38"/>
      <c r="BVA51" s="38"/>
      <c r="BVB51" s="38"/>
      <c r="BVC51" s="38"/>
      <c r="BVD51" s="38"/>
      <c r="BVE51" s="38"/>
      <c r="BVF51" s="38"/>
      <c r="BVG51" s="38"/>
      <c r="BVH51" s="65"/>
    </row>
    <row r="52" spans="1:1932" s="58" customFormat="1" ht="70.5" customHeight="1" x14ac:dyDescent="0.3">
      <c r="A52" s="60">
        <v>33</v>
      </c>
      <c r="B52" s="52" t="s">
        <v>133</v>
      </c>
      <c r="C52" s="60" t="s">
        <v>139</v>
      </c>
      <c r="D52" s="52" t="s">
        <v>142</v>
      </c>
      <c r="E52" s="58">
        <v>2027</v>
      </c>
      <c r="F52" s="58">
        <v>2028</v>
      </c>
      <c r="G52" s="61">
        <f t="shared" si="19"/>
        <v>8</v>
      </c>
      <c r="H52" s="58">
        <v>8</v>
      </c>
      <c r="I52" s="58">
        <v>0</v>
      </c>
      <c r="J52" s="55">
        <f t="shared" si="20"/>
        <v>492.6</v>
      </c>
      <c r="K52" s="59">
        <v>492.6</v>
      </c>
      <c r="L52" s="59">
        <v>0</v>
      </c>
      <c r="M52" s="55">
        <f t="shared" si="3"/>
        <v>0</v>
      </c>
      <c r="N52" s="55">
        <v>0</v>
      </c>
      <c r="O52" s="25">
        <v>0</v>
      </c>
      <c r="P52" s="25">
        <v>0</v>
      </c>
      <c r="Q52" s="63">
        <v>0</v>
      </c>
      <c r="R52" s="31">
        <v>0</v>
      </c>
      <c r="S52" s="28">
        <f t="shared" ref="S52" si="21">X52*83970</f>
        <v>0</v>
      </c>
      <c r="T52" s="25">
        <v>0</v>
      </c>
      <c r="U52" s="25">
        <v>0</v>
      </c>
      <c r="V52" s="25">
        <v>0</v>
      </c>
      <c r="W52" s="55">
        <v>0</v>
      </c>
      <c r="X52" s="41">
        <f t="shared" si="17"/>
        <v>0</v>
      </c>
      <c r="Y52" s="41">
        <f t="shared" si="18"/>
        <v>0</v>
      </c>
      <c r="Z52" s="40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  <c r="AML52" s="38"/>
      <c r="AMM52" s="38"/>
      <c r="AMN52" s="38"/>
      <c r="AMO52" s="38"/>
      <c r="AMP52" s="38"/>
      <c r="AMQ52" s="38"/>
      <c r="AMR52" s="38"/>
      <c r="AMS52" s="38"/>
      <c r="AMT52" s="38"/>
      <c r="AMU52" s="38"/>
      <c r="AMV52" s="38"/>
      <c r="AMW52" s="38"/>
      <c r="AMX52" s="38"/>
      <c r="AMY52" s="38"/>
      <c r="AMZ52" s="38"/>
      <c r="ANA52" s="38"/>
      <c r="ANB52" s="38"/>
      <c r="ANC52" s="38"/>
      <c r="AND52" s="38"/>
      <c r="ANE52" s="38"/>
      <c r="ANF52" s="38"/>
      <c r="ANG52" s="38"/>
      <c r="ANH52" s="38"/>
      <c r="ANI52" s="38"/>
      <c r="ANJ52" s="38"/>
      <c r="ANK52" s="38"/>
      <c r="ANL52" s="38"/>
      <c r="ANM52" s="38"/>
      <c r="ANN52" s="38"/>
      <c r="ANO52" s="38"/>
      <c r="ANP52" s="38"/>
      <c r="ANQ52" s="38"/>
      <c r="ANR52" s="38"/>
      <c r="ANS52" s="38"/>
      <c r="ANT52" s="38"/>
      <c r="ANU52" s="38"/>
      <c r="ANV52" s="38"/>
      <c r="ANW52" s="38"/>
      <c r="ANX52" s="38"/>
      <c r="ANY52" s="38"/>
      <c r="ANZ52" s="38"/>
      <c r="AOA52" s="38"/>
      <c r="AOB52" s="38"/>
      <c r="AOC52" s="38"/>
      <c r="AOD52" s="38"/>
      <c r="AOE52" s="38"/>
      <c r="AOF52" s="38"/>
      <c r="AOG52" s="38"/>
      <c r="AOH52" s="38"/>
      <c r="AOI52" s="38"/>
      <c r="AOJ52" s="38"/>
      <c r="AOK52" s="38"/>
      <c r="AOL52" s="38"/>
      <c r="AOM52" s="38"/>
      <c r="AON52" s="38"/>
      <c r="AOO52" s="38"/>
      <c r="AOP52" s="38"/>
      <c r="AOQ52" s="38"/>
      <c r="AOR52" s="38"/>
      <c r="AOS52" s="38"/>
      <c r="AOT52" s="38"/>
      <c r="AOU52" s="38"/>
      <c r="AOV52" s="38"/>
      <c r="AOW52" s="38"/>
      <c r="AOX52" s="38"/>
      <c r="AOY52" s="38"/>
      <c r="AOZ52" s="38"/>
      <c r="APA52" s="38"/>
      <c r="APB52" s="38"/>
      <c r="APC52" s="38"/>
      <c r="APD52" s="38"/>
      <c r="APE52" s="38"/>
      <c r="APF52" s="38"/>
      <c r="APG52" s="38"/>
      <c r="APH52" s="38"/>
      <c r="API52" s="38"/>
      <c r="APJ52" s="38"/>
      <c r="APK52" s="38"/>
      <c r="APL52" s="38"/>
      <c r="APM52" s="38"/>
      <c r="APN52" s="38"/>
      <c r="APO52" s="38"/>
      <c r="APP52" s="38"/>
      <c r="APQ52" s="38"/>
      <c r="APR52" s="38"/>
      <c r="APS52" s="38"/>
      <c r="APT52" s="38"/>
      <c r="APU52" s="38"/>
      <c r="APV52" s="38"/>
      <c r="APW52" s="38"/>
      <c r="APX52" s="38"/>
      <c r="APY52" s="38"/>
      <c r="APZ52" s="38"/>
      <c r="AQA52" s="38"/>
      <c r="AQB52" s="38"/>
      <c r="AQC52" s="38"/>
      <c r="AQD52" s="38"/>
      <c r="AQE52" s="38"/>
      <c r="AQF52" s="38"/>
      <c r="AQG52" s="38"/>
      <c r="AQH52" s="38"/>
      <c r="AQI52" s="38"/>
      <c r="AQJ52" s="38"/>
      <c r="AQK52" s="38"/>
      <c r="AQL52" s="38"/>
      <c r="AQM52" s="38"/>
      <c r="AQN52" s="38"/>
      <c r="AQO52" s="38"/>
      <c r="AQP52" s="38"/>
      <c r="AQQ52" s="38"/>
      <c r="AQR52" s="38"/>
      <c r="AQS52" s="38"/>
      <c r="AQT52" s="38"/>
      <c r="AQU52" s="38"/>
      <c r="AQV52" s="38"/>
      <c r="AQW52" s="38"/>
      <c r="AQX52" s="38"/>
      <c r="AQY52" s="38"/>
      <c r="AQZ52" s="38"/>
      <c r="ARA52" s="38"/>
      <c r="ARB52" s="38"/>
      <c r="ARC52" s="38"/>
      <c r="ARD52" s="38"/>
      <c r="ARE52" s="38"/>
      <c r="ARF52" s="38"/>
      <c r="ARG52" s="38"/>
      <c r="ARH52" s="38"/>
      <c r="ARI52" s="38"/>
      <c r="ARJ52" s="38"/>
      <c r="ARK52" s="38"/>
      <c r="ARL52" s="38"/>
      <c r="ARM52" s="38"/>
      <c r="ARN52" s="38"/>
      <c r="ARO52" s="38"/>
      <c r="ARP52" s="38"/>
      <c r="ARQ52" s="38"/>
      <c r="ARR52" s="38"/>
      <c r="ARS52" s="38"/>
      <c r="ART52" s="38"/>
      <c r="ARU52" s="38"/>
      <c r="ARV52" s="38"/>
      <c r="ARW52" s="38"/>
      <c r="ARX52" s="38"/>
      <c r="ARY52" s="38"/>
      <c r="ARZ52" s="38"/>
      <c r="ASA52" s="38"/>
      <c r="ASB52" s="38"/>
      <c r="ASC52" s="38"/>
      <c r="ASD52" s="38"/>
      <c r="ASE52" s="38"/>
      <c r="ASF52" s="38"/>
      <c r="ASG52" s="38"/>
      <c r="ASH52" s="38"/>
      <c r="ASI52" s="38"/>
      <c r="ASJ52" s="38"/>
      <c r="ASK52" s="38"/>
      <c r="ASL52" s="38"/>
      <c r="ASM52" s="38"/>
      <c r="ASN52" s="38"/>
      <c r="ASO52" s="38"/>
      <c r="ASP52" s="38"/>
      <c r="ASQ52" s="38"/>
      <c r="ASR52" s="38"/>
      <c r="ASS52" s="38"/>
      <c r="AST52" s="38"/>
      <c r="ASU52" s="38"/>
      <c r="ASV52" s="38"/>
      <c r="ASW52" s="38"/>
      <c r="ASX52" s="38"/>
      <c r="ASY52" s="38"/>
      <c r="ASZ52" s="38"/>
      <c r="ATA52" s="38"/>
      <c r="ATB52" s="38"/>
      <c r="ATC52" s="38"/>
      <c r="ATD52" s="38"/>
      <c r="ATE52" s="38"/>
      <c r="ATF52" s="38"/>
      <c r="ATG52" s="38"/>
      <c r="ATH52" s="38"/>
      <c r="ATI52" s="38"/>
      <c r="ATJ52" s="38"/>
      <c r="ATK52" s="38"/>
      <c r="ATL52" s="38"/>
      <c r="ATM52" s="38"/>
      <c r="ATN52" s="38"/>
      <c r="ATO52" s="38"/>
      <c r="ATP52" s="38"/>
      <c r="ATQ52" s="38"/>
      <c r="ATR52" s="38"/>
      <c r="ATS52" s="38"/>
      <c r="ATT52" s="38"/>
      <c r="ATU52" s="38"/>
      <c r="ATV52" s="38"/>
      <c r="ATW52" s="38"/>
      <c r="ATX52" s="38"/>
      <c r="ATY52" s="38"/>
      <c r="ATZ52" s="38"/>
      <c r="AUA52" s="38"/>
      <c r="AUB52" s="38"/>
      <c r="AUC52" s="38"/>
      <c r="AUD52" s="38"/>
      <c r="AUE52" s="38"/>
      <c r="AUF52" s="38"/>
      <c r="AUG52" s="38"/>
      <c r="AUH52" s="38"/>
      <c r="AUI52" s="38"/>
      <c r="AUJ52" s="38"/>
      <c r="AUK52" s="38"/>
      <c r="AUL52" s="38"/>
      <c r="AUM52" s="38"/>
      <c r="AUN52" s="38"/>
      <c r="AUO52" s="38"/>
      <c r="AUP52" s="38"/>
      <c r="AUQ52" s="38"/>
      <c r="AUR52" s="38"/>
      <c r="AUS52" s="38"/>
      <c r="AUT52" s="38"/>
      <c r="AUU52" s="38"/>
      <c r="AUV52" s="38"/>
      <c r="AUW52" s="38"/>
      <c r="AUX52" s="38"/>
      <c r="AUY52" s="38"/>
      <c r="AUZ52" s="38"/>
      <c r="AVA52" s="38"/>
      <c r="AVB52" s="38"/>
      <c r="AVC52" s="38"/>
      <c r="AVD52" s="38"/>
      <c r="AVE52" s="38"/>
      <c r="AVF52" s="38"/>
      <c r="AVG52" s="38"/>
      <c r="AVH52" s="38"/>
      <c r="AVI52" s="38"/>
      <c r="AVJ52" s="38"/>
      <c r="AVK52" s="38"/>
      <c r="AVL52" s="38"/>
      <c r="AVM52" s="38"/>
      <c r="AVN52" s="38"/>
      <c r="AVO52" s="38"/>
      <c r="AVP52" s="38"/>
      <c r="AVQ52" s="38"/>
      <c r="AVR52" s="38"/>
      <c r="AVS52" s="38"/>
      <c r="AVT52" s="38"/>
      <c r="AVU52" s="38"/>
      <c r="AVV52" s="38"/>
      <c r="AVW52" s="38"/>
      <c r="AVX52" s="38"/>
      <c r="AVY52" s="38"/>
      <c r="AVZ52" s="38"/>
      <c r="AWA52" s="38"/>
      <c r="AWB52" s="38"/>
      <c r="AWC52" s="38"/>
      <c r="AWD52" s="38"/>
      <c r="AWE52" s="38"/>
      <c r="AWF52" s="38"/>
      <c r="AWG52" s="38"/>
      <c r="AWH52" s="38"/>
      <c r="AWI52" s="38"/>
      <c r="AWJ52" s="38"/>
      <c r="AWK52" s="38"/>
      <c r="AWL52" s="38"/>
      <c r="AWM52" s="38"/>
      <c r="AWN52" s="38"/>
      <c r="AWO52" s="38"/>
      <c r="AWP52" s="38"/>
      <c r="AWQ52" s="38"/>
      <c r="AWR52" s="38"/>
      <c r="AWS52" s="38"/>
      <c r="AWT52" s="38"/>
      <c r="AWU52" s="38"/>
      <c r="AWV52" s="38"/>
      <c r="AWW52" s="38"/>
      <c r="AWX52" s="38"/>
      <c r="AWY52" s="38"/>
      <c r="AWZ52" s="38"/>
      <c r="AXA52" s="38"/>
      <c r="AXB52" s="38"/>
      <c r="AXC52" s="38"/>
      <c r="AXD52" s="38"/>
      <c r="AXE52" s="38"/>
      <c r="AXF52" s="38"/>
      <c r="AXG52" s="38"/>
      <c r="AXH52" s="38"/>
      <c r="AXI52" s="38"/>
      <c r="AXJ52" s="38"/>
      <c r="AXK52" s="38"/>
      <c r="AXL52" s="38"/>
      <c r="AXM52" s="38"/>
      <c r="AXN52" s="38"/>
      <c r="AXO52" s="38"/>
      <c r="AXP52" s="38"/>
      <c r="AXQ52" s="38"/>
      <c r="AXR52" s="38"/>
      <c r="AXS52" s="38"/>
      <c r="AXT52" s="38"/>
      <c r="AXU52" s="38"/>
      <c r="AXV52" s="38"/>
      <c r="AXW52" s="38"/>
      <c r="AXX52" s="38"/>
      <c r="AXY52" s="38"/>
      <c r="AXZ52" s="38"/>
      <c r="AYA52" s="38"/>
      <c r="AYB52" s="38"/>
      <c r="AYC52" s="38"/>
      <c r="AYD52" s="38"/>
      <c r="AYE52" s="38"/>
      <c r="AYF52" s="38"/>
      <c r="AYG52" s="38"/>
      <c r="AYH52" s="38"/>
      <c r="AYI52" s="38"/>
      <c r="AYJ52" s="38"/>
      <c r="AYK52" s="38"/>
      <c r="AYL52" s="38"/>
      <c r="AYM52" s="38"/>
      <c r="AYN52" s="38"/>
      <c r="AYO52" s="38"/>
      <c r="AYP52" s="38"/>
      <c r="AYQ52" s="38"/>
      <c r="AYR52" s="38"/>
      <c r="AYS52" s="38"/>
      <c r="AYT52" s="38"/>
      <c r="AYU52" s="38"/>
      <c r="AYV52" s="38"/>
      <c r="AYW52" s="38"/>
      <c r="AYX52" s="38"/>
      <c r="AYY52" s="38"/>
      <c r="AYZ52" s="38"/>
      <c r="AZA52" s="38"/>
      <c r="AZB52" s="38"/>
      <c r="AZC52" s="38"/>
      <c r="AZD52" s="38"/>
      <c r="AZE52" s="38"/>
      <c r="AZF52" s="38"/>
      <c r="AZG52" s="38"/>
      <c r="AZH52" s="38"/>
      <c r="AZI52" s="38"/>
      <c r="AZJ52" s="38"/>
      <c r="AZK52" s="38"/>
      <c r="AZL52" s="38"/>
      <c r="AZM52" s="38"/>
      <c r="AZN52" s="38"/>
      <c r="AZO52" s="38"/>
      <c r="AZP52" s="38"/>
      <c r="AZQ52" s="38"/>
      <c r="AZR52" s="38"/>
      <c r="AZS52" s="38"/>
      <c r="AZT52" s="38"/>
      <c r="AZU52" s="38"/>
      <c r="AZV52" s="38"/>
      <c r="AZW52" s="38"/>
      <c r="AZX52" s="38"/>
      <c r="AZY52" s="38"/>
      <c r="AZZ52" s="38"/>
      <c r="BAA52" s="38"/>
      <c r="BAB52" s="38"/>
      <c r="BAC52" s="38"/>
      <c r="BAD52" s="38"/>
      <c r="BAE52" s="38"/>
      <c r="BAF52" s="38"/>
      <c r="BAG52" s="38"/>
      <c r="BAH52" s="38"/>
      <c r="BAI52" s="38"/>
      <c r="BAJ52" s="38"/>
      <c r="BAK52" s="38"/>
      <c r="BAL52" s="38"/>
      <c r="BAM52" s="38"/>
      <c r="BAN52" s="38"/>
      <c r="BAO52" s="38"/>
      <c r="BAP52" s="38"/>
      <c r="BAQ52" s="38"/>
      <c r="BAR52" s="38"/>
      <c r="BAS52" s="38"/>
      <c r="BAT52" s="38"/>
      <c r="BAU52" s="38"/>
      <c r="BAV52" s="38"/>
      <c r="BAW52" s="38"/>
      <c r="BAX52" s="38"/>
      <c r="BAY52" s="38"/>
      <c r="BAZ52" s="38"/>
      <c r="BBA52" s="38"/>
      <c r="BBB52" s="38"/>
      <c r="BBC52" s="38"/>
      <c r="BBD52" s="38"/>
      <c r="BBE52" s="38"/>
      <c r="BBF52" s="38"/>
      <c r="BBG52" s="38"/>
      <c r="BBH52" s="38"/>
      <c r="BBI52" s="38"/>
      <c r="BBJ52" s="38"/>
      <c r="BBK52" s="38"/>
      <c r="BBL52" s="38"/>
      <c r="BBM52" s="38"/>
      <c r="BBN52" s="38"/>
      <c r="BBO52" s="38"/>
      <c r="BBP52" s="38"/>
      <c r="BBQ52" s="38"/>
      <c r="BBR52" s="38"/>
      <c r="BBS52" s="38"/>
      <c r="BBT52" s="38"/>
      <c r="BBU52" s="38"/>
      <c r="BBV52" s="38"/>
      <c r="BBW52" s="38"/>
      <c r="BBX52" s="38"/>
      <c r="BBY52" s="38"/>
      <c r="BBZ52" s="38"/>
      <c r="BCA52" s="38"/>
      <c r="BCB52" s="38"/>
      <c r="BCC52" s="38"/>
      <c r="BCD52" s="38"/>
      <c r="BCE52" s="38"/>
      <c r="BCF52" s="38"/>
      <c r="BCG52" s="38"/>
      <c r="BCH52" s="38"/>
      <c r="BCI52" s="38"/>
      <c r="BCJ52" s="38"/>
      <c r="BCK52" s="38"/>
      <c r="BCL52" s="38"/>
      <c r="BCM52" s="38"/>
      <c r="BCN52" s="38"/>
      <c r="BCO52" s="38"/>
      <c r="BCP52" s="38"/>
      <c r="BCQ52" s="38"/>
      <c r="BCR52" s="38"/>
      <c r="BCS52" s="38"/>
      <c r="BCT52" s="38"/>
      <c r="BCU52" s="38"/>
      <c r="BCV52" s="38"/>
      <c r="BCW52" s="38"/>
      <c r="BCX52" s="38"/>
      <c r="BCY52" s="38"/>
      <c r="BCZ52" s="38"/>
      <c r="BDA52" s="38"/>
      <c r="BDB52" s="38"/>
      <c r="BDC52" s="38"/>
      <c r="BDD52" s="38"/>
      <c r="BDE52" s="38"/>
      <c r="BDF52" s="38"/>
      <c r="BDG52" s="38"/>
      <c r="BDH52" s="38"/>
      <c r="BDI52" s="38"/>
      <c r="BDJ52" s="38"/>
      <c r="BDK52" s="38"/>
      <c r="BDL52" s="38"/>
      <c r="BDM52" s="38"/>
      <c r="BDN52" s="38"/>
      <c r="BDO52" s="38"/>
      <c r="BDP52" s="38"/>
      <c r="BDQ52" s="38"/>
      <c r="BDR52" s="38"/>
      <c r="BDS52" s="38"/>
      <c r="BDT52" s="38"/>
      <c r="BDU52" s="38"/>
      <c r="BDV52" s="38"/>
      <c r="BDW52" s="38"/>
      <c r="BDX52" s="38"/>
      <c r="BDY52" s="38"/>
      <c r="BDZ52" s="38"/>
      <c r="BEA52" s="38"/>
      <c r="BEB52" s="38"/>
      <c r="BEC52" s="38"/>
      <c r="BED52" s="38"/>
      <c r="BEE52" s="38"/>
      <c r="BEF52" s="38"/>
      <c r="BEG52" s="38"/>
      <c r="BEH52" s="38"/>
      <c r="BEI52" s="38"/>
      <c r="BEJ52" s="38"/>
      <c r="BEK52" s="38"/>
      <c r="BEL52" s="38"/>
      <c r="BEM52" s="38"/>
      <c r="BEN52" s="38"/>
      <c r="BEO52" s="38"/>
      <c r="BEP52" s="38"/>
      <c r="BEQ52" s="38"/>
      <c r="BER52" s="38"/>
      <c r="BES52" s="38"/>
      <c r="BET52" s="38"/>
      <c r="BEU52" s="38"/>
      <c r="BEV52" s="38"/>
      <c r="BEW52" s="38"/>
      <c r="BEX52" s="38"/>
      <c r="BEY52" s="38"/>
      <c r="BEZ52" s="38"/>
      <c r="BFA52" s="38"/>
      <c r="BFB52" s="38"/>
      <c r="BFC52" s="38"/>
      <c r="BFD52" s="38"/>
      <c r="BFE52" s="38"/>
      <c r="BFF52" s="38"/>
      <c r="BFG52" s="38"/>
      <c r="BFH52" s="38"/>
      <c r="BFI52" s="38"/>
      <c r="BFJ52" s="38"/>
      <c r="BFK52" s="38"/>
      <c r="BFL52" s="38"/>
      <c r="BFM52" s="38"/>
      <c r="BFN52" s="38"/>
      <c r="BFO52" s="38"/>
      <c r="BFP52" s="38"/>
      <c r="BFQ52" s="38"/>
      <c r="BFR52" s="38"/>
      <c r="BFS52" s="38"/>
      <c r="BFT52" s="38"/>
      <c r="BFU52" s="38"/>
      <c r="BFV52" s="38"/>
      <c r="BFW52" s="38"/>
      <c r="BFX52" s="38"/>
      <c r="BFY52" s="38"/>
      <c r="BFZ52" s="38"/>
      <c r="BGA52" s="38"/>
      <c r="BGB52" s="38"/>
      <c r="BGC52" s="38"/>
      <c r="BGD52" s="38"/>
      <c r="BGE52" s="38"/>
      <c r="BGF52" s="38"/>
      <c r="BGG52" s="38"/>
      <c r="BGH52" s="38"/>
      <c r="BGI52" s="38"/>
      <c r="BGJ52" s="38"/>
      <c r="BGK52" s="38"/>
      <c r="BGL52" s="38"/>
      <c r="BGM52" s="38"/>
      <c r="BGN52" s="38"/>
      <c r="BGO52" s="38"/>
      <c r="BGP52" s="38"/>
      <c r="BGQ52" s="38"/>
      <c r="BGR52" s="38"/>
      <c r="BGS52" s="38"/>
      <c r="BGT52" s="38"/>
      <c r="BGU52" s="38"/>
      <c r="BGV52" s="38"/>
      <c r="BGW52" s="38"/>
      <c r="BGX52" s="38"/>
      <c r="BGY52" s="38"/>
      <c r="BGZ52" s="38"/>
      <c r="BHA52" s="38"/>
      <c r="BHB52" s="38"/>
      <c r="BHC52" s="38"/>
      <c r="BHD52" s="38"/>
      <c r="BHE52" s="38"/>
      <c r="BHF52" s="38"/>
      <c r="BHG52" s="38"/>
      <c r="BHH52" s="38"/>
      <c r="BHI52" s="38"/>
      <c r="BHJ52" s="38"/>
      <c r="BHK52" s="38"/>
      <c r="BHL52" s="38"/>
      <c r="BHM52" s="38"/>
      <c r="BHN52" s="38"/>
      <c r="BHO52" s="38"/>
      <c r="BHP52" s="38"/>
      <c r="BHQ52" s="38"/>
      <c r="BHR52" s="38"/>
      <c r="BHS52" s="38"/>
      <c r="BHT52" s="38"/>
      <c r="BHU52" s="38"/>
      <c r="BHV52" s="38"/>
      <c r="BHW52" s="38"/>
      <c r="BHX52" s="38"/>
      <c r="BHY52" s="38"/>
      <c r="BHZ52" s="38"/>
      <c r="BIA52" s="38"/>
      <c r="BIB52" s="38"/>
      <c r="BIC52" s="38"/>
      <c r="BID52" s="38"/>
      <c r="BIE52" s="38"/>
      <c r="BIF52" s="38"/>
      <c r="BIG52" s="38"/>
      <c r="BIH52" s="38"/>
      <c r="BII52" s="38"/>
      <c r="BIJ52" s="38"/>
      <c r="BIK52" s="38"/>
      <c r="BIL52" s="38"/>
      <c r="BIM52" s="38"/>
      <c r="BIN52" s="38"/>
      <c r="BIO52" s="38"/>
      <c r="BIP52" s="38"/>
      <c r="BIQ52" s="38"/>
      <c r="BIR52" s="38"/>
      <c r="BIS52" s="38"/>
      <c r="BIT52" s="38"/>
      <c r="BIU52" s="38"/>
      <c r="BIV52" s="38"/>
      <c r="BIW52" s="38"/>
      <c r="BIX52" s="38"/>
      <c r="BIY52" s="38"/>
      <c r="BIZ52" s="38"/>
      <c r="BJA52" s="38"/>
      <c r="BJB52" s="38"/>
      <c r="BJC52" s="38"/>
      <c r="BJD52" s="38"/>
      <c r="BJE52" s="38"/>
      <c r="BJF52" s="38"/>
      <c r="BJG52" s="38"/>
      <c r="BJH52" s="38"/>
      <c r="BJI52" s="38"/>
      <c r="BJJ52" s="38"/>
      <c r="BJK52" s="38"/>
      <c r="BJL52" s="38"/>
      <c r="BJM52" s="38"/>
      <c r="BJN52" s="38"/>
      <c r="BJO52" s="38"/>
      <c r="BJP52" s="38"/>
      <c r="BJQ52" s="38"/>
      <c r="BJR52" s="38"/>
      <c r="BJS52" s="38"/>
      <c r="BJT52" s="38"/>
      <c r="BJU52" s="38"/>
      <c r="BJV52" s="38"/>
      <c r="BJW52" s="38"/>
      <c r="BJX52" s="38"/>
      <c r="BJY52" s="38"/>
      <c r="BJZ52" s="38"/>
      <c r="BKA52" s="38"/>
      <c r="BKB52" s="38"/>
      <c r="BKC52" s="38"/>
      <c r="BKD52" s="38"/>
      <c r="BKE52" s="38"/>
      <c r="BKF52" s="38"/>
      <c r="BKG52" s="38"/>
      <c r="BKH52" s="38"/>
      <c r="BKI52" s="38"/>
      <c r="BKJ52" s="38"/>
      <c r="BKK52" s="38"/>
      <c r="BKL52" s="38"/>
      <c r="BKM52" s="38"/>
      <c r="BKN52" s="38"/>
      <c r="BKO52" s="38"/>
      <c r="BKP52" s="38"/>
      <c r="BKQ52" s="38"/>
      <c r="BKR52" s="38"/>
      <c r="BKS52" s="38"/>
      <c r="BKT52" s="38"/>
      <c r="BKU52" s="38"/>
      <c r="BKV52" s="38"/>
      <c r="BKW52" s="38"/>
      <c r="BKX52" s="38"/>
      <c r="BKY52" s="38"/>
      <c r="BKZ52" s="38"/>
      <c r="BLA52" s="38"/>
      <c r="BLB52" s="38"/>
      <c r="BLC52" s="38"/>
      <c r="BLD52" s="38"/>
      <c r="BLE52" s="38"/>
      <c r="BLF52" s="38"/>
      <c r="BLG52" s="38"/>
      <c r="BLH52" s="38"/>
      <c r="BLI52" s="38"/>
      <c r="BLJ52" s="38"/>
      <c r="BLK52" s="38"/>
      <c r="BLL52" s="38"/>
      <c r="BLM52" s="38"/>
      <c r="BLN52" s="38"/>
      <c r="BLO52" s="38"/>
      <c r="BLP52" s="38"/>
      <c r="BLQ52" s="38"/>
      <c r="BLR52" s="38"/>
      <c r="BLS52" s="38"/>
      <c r="BLT52" s="38"/>
      <c r="BLU52" s="38"/>
      <c r="BLV52" s="38"/>
      <c r="BLW52" s="38"/>
      <c r="BLX52" s="38"/>
      <c r="BLY52" s="38"/>
      <c r="BLZ52" s="38"/>
      <c r="BMA52" s="38"/>
      <c r="BMB52" s="38"/>
      <c r="BMC52" s="38"/>
      <c r="BMD52" s="38"/>
      <c r="BME52" s="38"/>
      <c r="BMF52" s="38"/>
      <c r="BMG52" s="38"/>
      <c r="BMH52" s="38"/>
      <c r="BMI52" s="38"/>
      <c r="BMJ52" s="38"/>
      <c r="BMK52" s="38"/>
      <c r="BML52" s="38"/>
      <c r="BMM52" s="38"/>
      <c r="BMN52" s="38"/>
      <c r="BMO52" s="38"/>
      <c r="BMP52" s="38"/>
      <c r="BMQ52" s="38"/>
      <c r="BMR52" s="38"/>
      <c r="BMS52" s="38"/>
      <c r="BMT52" s="38"/>
      <c r="BMU52" s="38"/>
      <c r="BMV52" s="38"/>
      <c r="BMW52" s="38"/>
      <c r="BMX52" s="38"/>
      <c r="BMY52" s="38"/>
      <c r="BMZ52" s="38"/>
      <c r="BNA52" s="38"/>
      <c r="BNB52" s="38"/>
      <c r="BNC52" s="38"/>
      <c r="BND52" s="38"/>
      <c r="BNE52" s="38"/>
      <c r="BNF52" s="38"/>
      <c r="BNG52" s="38"/>
      <c r="BNH52" s="38"/>
      <c r="BNI52" s="38"/>
      <c r="BNJ52" s="38"/>
      <c r="BNK52" s="38"/>
      <c r="BNL52" s="38"/>
      <c r="BNM52" s="38"/>
      <c r="BNN52" s="38"/>
      <c r="BNO52" s="38"/>
      <c r="BNP52" s="38"/>
      <c r="BNQ52" s="38"/>
      <c r="BNR52" s="38"/>
      <c r="BNS52" s="38"/>
      <c r="BNT52" s="38"/>
      <c r="BNU52" s="38"/>
      <c r="BNV52" s="38"/>
      <c r="BNW52" s="38"/>
      <c r="BNX52" s="38"/>
      <c r="BNY52" s="38"/>
      <c r="BNZ52" s="38"/>
      <c r="BOA52" s="38"/>
      <c r="BOB52" s="38"/>
      <c r="BOC52" s="38"/>
      <c r="BOD52" s="38"/>
      <c r="BOE52" s="38"/>
      <c r="BOF52" s="38"/>
      <c r="BOG52" s="38"/>
      <c r="BOH52" s="38"/>
      <c r="BOI52" s="38"/>
      <c r="BOJ52" s="38"/>
      <c r="BOK52" s="38"/>
      <c r="BOL52" s="38"/>
      <c r="BOM52" s="38"/>
      <c r="BON52" s="38"/>
      <c r="BOO52" s="38"/>
      <c r="BOP52" s="38"/>
      <c r="BOQ52" s="38"/>
      <c r="BOR52" s="38"/>
      <c r="BOS52" s="38"/>
      <c r="BOT52" s="38"/>
      <c r="BOU52" s="38"/>
      <c r="BOV52" s="38"/>
      <c r="BOW52" s="38"/>
      <c r="BOX52" s="38"/>
      <c r="BOY52" s="38"/>
      <c r="BOZ52" s="38"/>
      <c r="BPA52" s="38"/>
      <c r="BPB52" s="38"/>
      <c r="BPC52" s="38"/>
      <c r="BPD52" s="38"/>
      <c r="BPE52" s="38"/>
      <c r="BPF52" s="38"/>
      <c r="BPG52" s="38"/>
      <c r="BPH52" s="38"/>
      <c r="BPI52" s="38"/>
      <c r="BPJ52" s="38"/>
      <c r="BPK52" s="38"/>
      <c r="BPL52" s="38"/>
      <c r="BPM52" s="38"/>
      <c r="BPN52" s="38"/>
      <c r="BPO52" s="38"/>
      <c r="BPP52" s="38"/>
      <c r="BPQ52" s="38"/>
      <c r="BPR52" s="38"/>
      <c r="BPS52" s="38"/>
      <c r="BPT52" s="38"/>
      <c r="BPU52" s="38"/>
      <c r="BPV52" s="38"/>
      <c r="BPW52" s="38"/>
      <c r="BPX52" s="38"/>
      <c r="BPY52" s="38"/>
      <c r="BPZ52" s="38"/>
      <c r="BQA52" s="38"/>
      <c r="BQB52" s="38"/>
      <c r="BQC52" s="38"/>
      <c r="BQD52" s="38"/>
      <c r="BQE52" s="38"/>
      <c r="BQF52" s="38"/>
      <c r="BQG52" s="38"/>
      <c r="BQH52" s="38"/>
      <c r="BQI52" s="38"/>
      <c r="BQJ52" s="38"/>
      <c r="BQK52" s="38"/>
      <c r="BQL52" s="38"/>
      <c r="BQM52" s="38"/>
      <c r="BQN52" s="38"/>
      <c r="BQO52" s="38"/>
      <c r="BQP52" s="38"/>
      <c r="BQQ52" s="38"/>
      <c r="BQR52" s="38"/>
      <c r="BQS52" s="38"/>
      <c r="BQT52" s="38"/>
      <c r="BQU52" s="38"/>
      <c r="BQV52" s="38"/>
      <c r="BQW52" s="38"/>
      <c r="BQX52" s="38"/>
      <c r="BQY52" s="38"/>
      <c r="BQZ52" s="38"/>
      <c r="BRA52" s="38"/>
      <c r="BRB52" s="38"/>
      <c r="BRC52" s="38"/>
      <c r="BRD52" s="38"/>
      <c r="BRE52" s="38"/>
      <c r="BRF52" s="38"/>
      <c r="BRG52" s="38"/>
      <c r="BRH52" s="38"/>
      <c r="BRI52" s="38"/>
      <c r="BRJ52" s="38"/>
      <c r="BRK52" s="38"/>
      <c r="BRL52" s="38"/>
      <c r="BRM52" s="38"/>
      <c r="BRN52" s="38"/>
      <c r="BRO52" s="38"/>
      <c r="BRP52" s="38"/>
      <c r="BRQ52" s="38"/>
      <c r="BRR52" s="38"/>
      <c r="BRS52" s="38"/>
      <c r="BRT52" s="38"/>
      <c r="BRU52" s="38"/>
      <c r="BRV52" s="38"/>
      <c r="BRW52" s="38"/>
      <c r="BRX52" s="38"/>
      <c r="BRY52" s="38"/>
      <c r="BRZ52" s="38"/>
      <c r="BSA52" s="38"/>
      <c r="BSB52" s="38"/>
      <c r="BSC52" s="38"/>
      <c r="BSD52" s="38"/>
      <c r="BSE52" s="38"/>
      <c r="BSF52" s="38"/>
      <c r="BSG52" s="38"/>
      <c r="BSH52" s="38"/>
      <c r="BSI52" s="38"/>
      <c r="BSJ52" s="38"/>
      <c r="BSK52" s="38"/>
      <c r="BSL52" s="38"/>
      <c r="BSM52" s="38"/>
      <c r="BSN52" s="38"/>
      <c r="BSO52" s="38"/>
      <c r="BSP52" s="38"/>
      <c r="BSQ52" s="38"/>
      <c r="BSR52" s="38"/>
      <c r="BSS52" s="38"/>
      <c r="BST52" s="38"/>
      <c r="BSU52" s="38"/>
      <c r="BSV52" s="38"/>
      <c r="BSW52" s="38"/>
      <c r="BSX52" s="38"/>
      <c r="BSY52" s="38"/>
      <c r="BSZ52" s="38"/>
      <c r="BTA52" s="38"/>
      <c r="BTB52" s="38"/>
      <c r="BTC52" s="38"/>
      <c r="BTD52" s="38"/>
      <c r="BTE52" s="38"/>
      <c r="BTF52" s="38"/>
      <c r="BTG52" s="38"/>
      <c r="BTH52" s="38"/>
      <c r="BTI52" s="38"/>
      <c r="BTJ52" s="38"/>
      <c r="BTK52" s="38"/>
      <c r="BTL52" s="38"/>
      <c r="BTM52" s="38"/>
      <c r="BTN52" s="38"/>
      <c r="BTO52" s="38"/>
      <c r="BTP52" s="38"/>
      <c r="BTQ52" s="38"/>
      <c r="BTR52" s="38"/>
      <c r="BTS52" s="38"/>
      <c r="BTT52" s="38"/>
      <c r="BTU52" s="38"/>
      <c r="BTV52" s="38"/>
      <c r="BTW52" s="38"/>
      <c r="BTX52" s="38"/>
      <c r="BTY52" s="38"/>
      <c r="BTZ52" s="38"/>
      <c r="BUA52" s="38"/>
      <c r="BUB52" s="38"/>
      <c r="BUC52" s="38"/>
      <c r="BUD52" s="38"/>
      <c r="BUE52" s="38"/>
      <c r="BUF52" s="38"/>
      <c r="BUG52" s="38"/>
      <c r="BUH52" s="38"/>
      <c r="BUI52" s="38"/>
      <c r="BUJ52" s="38"/>
      <c r="BUK52" s="38"/>
      <c r="BUL52" s="38"/>
      <c r="BUM52" s="38"/>
      <c r="BUN52" s="38"/>
      <c r="BUO52" s="38"/>
      <c r="BUP52" s="38"/>
      <c r="BUQ52" s="38"/>
      <c r="BUR52" s="38"/>
      <c r="BUS52" s="38"/>
      <c r="BUT52" s="38"/>
      <c r="BUU52" s="38"/>
      <c r="BUV52" s="38"/>
      <c r="BUW52" s="38"/>
      <c r="BUX52" s="38"/>
      <c r="BUY52" s="38"/>
      <c r="BUZ52" s="38"/>
      <c r="BVA52" s="38"/>
      <c r="BVB52" s="38"/>
      <c r="BVC52" s="38"/>
      <c r="BVD52" s="38"/>
      <c r="BVE52" s="38"/>
      <c r="BVF52" s="38"/>
      <c r="BVG52" s="38"/>
      <c r="BVH52" s="65"/>
    </row>
    <row r="53" spans="1:1932" s="58" customFormat="1" ht="70.5" customHeight="1" x14ac:dyDescent="0.3">
      <c r="A53" s="52">
        <v>34</v>
      </c>
      <c r="B53" s="52" t="s">
        <v>144</v>
      </c>
      <c r="C53" s="52" t="s">
        <v>140</v>
      </c>
      <c r="D53" s="52" t="s">
        <v>143</v>
      </c>
      <c r="E53" s="58">
        <v>2027</v>
      </c>
      <c r="F53" s="58">
        <v>2028</v>
      </c>
      <c r="G53" s="54">
        <f t="shared" ref="G53:G69" si="22">SUM(H53:I53)</f>
        <v>22</v>
      </c>
      <c r="H53" s="58">
        <v>17</v>
      </c>
      <c r="I53" s="58">
        <v>5</v>
      </c>
      <c r="J53" s="55">
        <f t="shared" ref="J53:J69" si="23">SUM(K53:L53)</f>
        <v>472.29999999999995</v>
      </c>
      <c r="K53" s="59">
        <v>353.2</v>
      </c>
      <c r="L53" s="59">
        <v>119.1</v>
      </c>
      <c r="M53" s="55">
        <f>SUM(N53:W53)</f>
        <v>0</v>
      </c>
      <c r="N53" s="55">
        <v>0</v>
      </c>
      <c r="O53" s="25">
        <v>0</v>
      </c>
      <c r="P53" s="25">
        <v>0</v>
      </c>
      <c r="Q53" s="55">
        <v>0</v>
      </c>
      <c r="R53" s="25">
        <v>0</v>
      </c>
      <c r="S53" s="28">
        <v>0</v>
      </c>
      <c r="T53" s="25">
        <v>0</v>
      </c>
      <c r="U53" s="25">
        <v>0</v>
      </c>
      <c r="V53" s="25">
        <v>0</v>
      </c>
      <c r="W53" s="55">
        <v>0</v>
      </c>
      <c r="X53" s="41">
        <f t="shared" si="17"/>
        <v>154.82999999999998</v>
      </c>
      <c r="Y53" s="41">
        <f t="shared" si="18"/>
        <v>35.72999999999999</v>
      </c>
      <c r="Z53" s="40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38"/>
      <c r="AOH53" s="38"/>
      <c r="AOI53" s="38"/>
      <c r="AOJ53" s="38"/>
      <c r="AOK53" s="38"/>
      <c r="AOL53" s="38"/>
      <c r="AOM53" s="38"/>
      <c r="AON53" s="38"/>
      <c r="AOO53" s="38"/>
      <c r="AOP53" s="38"/>
      <c r="AOQ53" s="38"/>
      <c r="AOR53" s="38"/>
      <c r="AOS53" s="38"/>
      <c r="AOT53" s="38"/>
      <c r="AOU53" s="38"/>
      <c r="AOV53" s="38"/>
      <c r="AOW53" s="38"/>
      <c r="AOX53" s="38"/>
      <c r="AOY53" s="38"/>
      <c r="AOZ53" s="38"/>
      <c r="APA53" s="38"/>
      <c r="APB53" s="38"/>
      <c r="APC53" s="38"/>
      <c r="APD53" s="38"/>
      <c r="APE53" s="38"/>
      <c r="APF53" s="38"/>
      <c r="APG53" s="38"/>
      <c r="APH53" s="38"/>
      <c r="API53" s="38"/>
      <c r="APJ53" s="38"/>
      <c r="APK53" s="38"/>
      <c r="APL53" s="38"/>
      <c r="APM53" s="38"/>
      <c r="APN53" s="38"/>
      <c r="APO53" s="38"/>
      <c r="APP53" s="38"/>
      <c r="APQ53" s="38"/>
      <c r="APR53" s="38"/>
      <c r="APS53" s="38"/>
      <c r="APT53" s="38"/>
      <c r="APU53" s="38"/>
      <c r="APV53" s="38"/>
      <c r="APW53" s="38"/>
      <c r="APX53" s="38"/>
      <c r="APY53" s="38"/>
      <c r="APZ53" s="38"/>
      <c r="AQA53" s="38"/>
      <c r="AQB53" s="38"/>
      <c r="AQC53" s="38"/>
      <c r="AQD53" s="38"/>
      <c r="AQE53" s="38"/>
      <c r="AQF53" s="38"/>
      <c r="AQG53" s="38"/>
      <c r="AQH53" s="38"/>
      <c r="AQI53" s="38"/>
      <c r="AQJ53" s="38"/>
      <c r="AQK53" s="38"/>
      <c r="AQL53" s="38"/>
      <c r="AQM53" s="38"/>
      <c r="AQN53" s="38"/>
      <c r="AQO53" s="38"/>
      <c r="AQP53" s="38"/>
      <c r="AQQ53" s="38"/>
      <c r="AQR53" s="38"/>
      <c r="AQS53" s="38"/>
      <c r="AQT53" s="38"/>
      <c r="AQU53" s="38"/>
      <c r="AQV53" s="38"/>
      <c r="AQW53" s="38"/>
      <c r="AQX53" s="38"/>
      <c r="AQY53" s="38"/>
      <c r="AQZ53" s="38"/>
      <c r="ARA53" s="38"/>
      <c r="ARB53" s="38"/>
      <c r="ARC53" s="38"/>
      <c r="ARD53" s="38"/>
      <c r="ARE53" s="38"/>
      <c r="ARF53" s="38"/>
      <c r="ARG53" s="38"/>
      <c r="ARH53" s="38"/>
      <c r="ARI53" s="38"/>
      <c r="ARJ53" s="38"/>
      <c r="ARK53" s="38"/>
      <c r="ARL53" s="38"/>
      <c r="ARM53" s="38"/>
      <c r="ARN53" s="38"/>
      <c r="ARO53" s="38"/>
      <c r="ARP53" s="38"/>
      <c r="ARQ53" s="38"/>
      <c r="ARR53" s="38"/>
      <c r="ARS53" s="38"/>
      <c r="ART53" s="38"/>
      <c r="ARU53" s="38"/>
      <c r="ARV53" s="38"/>
      <c r="ARW53" s="38"/>
      <c r="ARX53" s="38"/>
      <c r="ARY53" s="38"/>
      <c r="ARZ53" s="38"/>
      <c r="ASA53" s="38"/>
      <c r="ASB53" s="38"/>
      <c r="ASC53" s="38"/>
      <c r="ASD53" s="38"/>
      <c r="ASE53" s="38"/>
      <c r="ASF53" s="38"/>
      <c r="ASG53" s="38"/>
      <c r="ASH53" s="38"/>
      <c r="ASI53" s="38"/>
      <c r="ASJ53" s="38"/>
      <c r="ASK53" s="38"/>
      <c r="ASL53" s="38"/>
      <c r="ASM53" s="38"/>
      <c r="ASN53" s="38"/>
      <c r="ASO53" s="38"/>
      <c r="ASP53" s="38"/>
      <c r="ASQ53" s="38"/>
      <c r="ASR53" s="38"/>
      <c r="ASS53" s="38"/>
      <c r="AST53" s="38"/>
      <c r="ASU53" s="38"/>
      <c r="ASV53" s="38"/>
      <c r="ASW53" s="38"/>
      <c r="ASX53" s="38"/>
      <c r="ASY53" s="38"/>
      <c r="ASZ53" s="38"/>
      <c r="ATA53" s="38"/>
      <c r="ATB53" s="38"/>
      <c r="ATC53" s="38"/>
      <c r="ATD53" s="38"/>
      <c r="ATE53" s="38"/>
      <c r="ATF53" s="38"/>
      <c r="ATG53" s="38"/>
      <c r="ATH53" s="38"/>
      <c r="ATI53" s="38"/>
      <c r="ATJ53" s="38"/>
      <c r="ATK53" s="38"/>
      <c r="ATL53" s="38"/>
      <c r="ATM53" s="38"/>
      <c r="ATN53" s="38"/>
      <c r="ATO53" s="38"/>
      <c r="ATP53" s="38"/>
      <c r="ATQ53" s="38"/>
      <c r="ATR53" s="38"/>
      <c r="ATS53" s="38"/>
      <c r="ATT53" s="38"/>
      <c r="ATU53" s="38"/>
      <c r="ATV53" s="38"/>
      <c r="ATW53" s="38"/>
      <c r="ATX53" s="38"/>
      <c r="ATY53" s="38"/>
      <c r="ATZ53" s="38"/>
      <c r="AUA53" s="38"/>
      <c r="AUB53" s="38"/>
      <c r="AUC53" s="38"/>
      <c r="AUD53" s="38"/>
      <c r="AUE53" s="38"/>
      <c r="AUF53" s="38"/>
      <c r="AUG53" s="38"/>
      <c r="AUH53" s="38"/>
      <c r="AUI53" s="38"/>
      <c r="AUJ53" s="38"/>
      <c r="AUK53" s="38"/>
      <c r="AUL53" s="38"/>
      <c r="AUM53" s="38"/>
      <c r="AUN53" s="38"/>
      <c r="AUO53" s="38"/>
      <c r="AUP53" s="38"/>
      <c r="AUQ53" s="38"/>
      <c r="AUR53" s="38"/>
      <c r="AUS53" s="38"/>
      <c r="AUT53" s="38"/>
      <c r="AUU53" s="38"/>
      <c r="AUV53" s="38"/>
      <c r="AUW53" s="38"/>
      <c r="AUX53" s="38"/>
      <c r="AUY53" s="38"/>
      <c r="AUZ53" s="38"/>
      <c r="AVA53" s="38"/>
      <c r="AVB53" s="38"/>
      <c r="AVC53" s="38"/>
      <c r="AVD53" s="38"/>
      <c r="AVE53" s="38"/>
      <c r="AVF53" s="38"/>
      <c r="AVG53" s="38"/>
      <c r="AVH53" s="38"/>
      <c r="AVI53" s="38"/>
      <c r="AVJ53" s="38"/>
      <c r="AVK53" s="38"/>
      <c r="AVL53" s="38"/>
      <c r="AVM53" s="38"/>
      <c r="AVN53" s="38"/>
      <c r="AVO53" s="38"/>
      <c r="AVP53" s="38"/>
      <c r="AVQ53" s="38"/>
      <c r="AVR53" s="38"/>
      <c r="AVS53" s="38"/>
      <c r="AVT53" s="38"/>
      <c r="AVU53" s="38"/>
      <c r="AVV53" s="38"/>
      <c r="AVW53" s="38"/>
      <c r="AVX53" s="38"/>
      <c r="AVY53" s="38"/>
      <c r="AVZ53" s="38"/>
      <c r="AWA53" s="38"/>
      <c r="AWB53" s="38"/>
      <c r="AWC53" s="38"/>
      <c r="AWD53" s="38"/>
      <c r="AWE53" s="38"/>
      <c r="AWF53" s="38"/>
      <c r="AWG53" s="38"/>
      <c r="AWH53" s="38"/>
      <c r="AWI53" s="38"/>
      <c r="AWJ53" s="38"/>
      <c r="AWK53" s="38"/>
      <c r="AWL53" s="38"/>
      <c r="AWM53" s="38"/>
      <c r="AWN53" s="38"/>
      <c r="AWO53" s="38"/>
      <c r="AWP53" s="38"/>
      <c r="AWQ53" s="38"/>
      <c r="AWR53" s="38"/>
      <c r="AWS53" s="38"/>
      <c r="AWT53" s="38"/>
      <c r="AWU53" s="38"/>
      <c r="AWV53" s="38"/>
      <c r="AWW53" s="38"/>
      <c r="AWX53" s="38"/>
      <c r="AWY53" s="38"/>
      <c r="AWZ53" s="38"/>
      <c r="AXA53" s="38"/>
      <c r="AXB53" s="38"/>
      <c r="AXC53" s="38"/>
      <c r="AXD53" s="38"/>
      <c r="AXE53" s="38"/>
      <c r="AXF53" s="38"/>
      <c r="AXG53" s="38"/>
      <c r="AXH53" s="38"/>
      <c r="AXI53" s="38"/>
      <c r="AXJ53" s="38"/>
      <c r="AXK53" s="38"/>
      <c r="AXL53" s="38"/>
      <c r="AXM53" s="38"/>
      <c r="AXN53" s="38"/>
      <c r="AXO53" s="38"/>
      <c r="AXP53" s="38"/>
      <c r="AXQ53" s="38"/>
      <c r="AXR53" s="38"/>
      <c r="AXS53" s="38"/>
      <c r="AXT53" s="38"/>
      <c r="AXU53" s="38"/>
      <c r="AXV53" s="38"/>
      <c r="AXW53" s="38"/>
      <c r="AXX53" s="38"/>
      <c r="AXY53" s="38"/>
      <c r="AXZ53" s="38"/>
      <c r="AYA53" s="38"/>
      <c r="AYB53" s="38"/>
      <c r="AYC53" s="38"/>
      <c r="AYD53" s="38"/>
      <c r="AYE53" s="38"/>
      <c r="AYF53" s="38"/>
      <c r="AYG53" s="38"/>
      <c r="AYH53" s="38"/>
      <c r="AYI53" s="38"/>
      <c r="AYJ53" s="38"/>
      <c r="AYK53" s="38"/>
      <c r="AYL53" s="38"/>
      <c r="AYM53" s="38"/>
      <c r="AYN53" s="38"/>
      <c r="AYO53" s="38"/>
      <c r="AYP53" s="38"/>
      <c r="AYQ53" s="38"/>
      <c r="AYR53" s="38"/>
      <c r="AYS53" s="38"/>
      <c r="AYT53" s="38"/>
      <c r="AYU53" s="38"/>
      <c r="AYV53" s="38"/>
      <c r="AYW53" s="38"/>
      <c r="AYX53" s="38"/>
      <c r="AYY53" s="38"/>
      <c r="AYZ53" s="38"/>
      <c r="AZA53" s="38"/>
      <c r="AZB53" s="38"/>
      <c r="AZC53" s="38"/>
      <c r="AZD53" s="38"/>
      <c r="AZE53" s="38"/>
      <c r="AZF53" s="38"/>
      <c r="AZG53" s="38"/>
      <c r="AZH53" s="38"/>
      <c r="AZI53" s="38"/>
      <c r="AZJ53" s="38"/>
      <c r="AZK53" s="38"/>
      <c r="AZL53" s="38"/>
      <c r="AZM53" s="38"/>
      <c r="AZN53" s="38"/>
      <c r="AZO53" s="38"/>
      <c r="AZP53" s="38"/>
      <c r="AZQ53" s="38"/>
      <c r="AZR53" s="38"/>
      <c r="AZS53" s="38"/>
      <c r="AZT53" s="38"/>
      <c r="AZU53" s="38"/>
      <c r="AZV53" s="38"/>
      <c r="AZW53" s="38"/>
      <c r="AZX53" s="38"/>
      <c r="AZY53" s="38"/>
      <c r="AZZ53" s="38"/>
      <c r="BAA53" s="38"/>
      <c r="BAB53" s="38"/>
      <c r="BAC53" s="38"/>
      <c r="BAD53" s="38"/>
      <c r="BAE53" s="38"/>
      <c r="BAF53" s="38"/>
      <c r="BAG53" s="38"/>
      <c r="BAH53" s="38"/>
      <c r="BAI53" s="38"/>
      <c r="BAJ53" s="38"/>
      <c r="BAK53" s="38"/>
      <c r="BAL53" s="38"/>
      <c r="BAM53" s="38"/>
      <c r="BAN53" s="38"/>
      <c r="BAO53" s="38"/>
      <c r="BAP53" s="38"/>
      <c r="BAQ53" s="38"/>
      <c r="BAR53" s="38"/>
      <c r="BAS53" s="38"/>
      <c r="BAT53" s="38"/>
      <c r="BAU53" s="38"/>
      <c r="BAV53" s="38"/>
      <c r="BAW53" s="38"/>
      <c r="BAX53" s="38"/>
      <c r="BAY53" s="38"/>
      <c r="BAZ53" s="38"/>
      <c r="BBA53" s="38"/>
      <c r="BBB53" s="38"/>
      <c r="BBC53" s="38"/>
      <c r="BBD53" s="38"/>
      <c r="BBE53" s="38"/>
      <c r="BBF53" s="38"/>
      <c r="BBG53" s="38"/>
      <c r="BBH53" s="38"/>
      <c r="BBI53" s="38"/>
      <c r="BBJ53" s="38"/>
      <c r="BBK53" s="38"/>
      <c r="BBL53" s="38"/>
      <c r="BBM53" s="38"/>
      <c r="BBN53" s="38"/>
      <c r="BBO53" s="38"/>
      <c r="BBP53" s="38"/>
      <c r="BBQ53" s="38"/>
      <c r="BBR53" s="38"/>
      <c r="BBS53" s="38"/>
      <c r="BBT53" s="38"/>
      <c r="BBU53" s="38"/>
      <c r="BBV53" s="38"/>
      <c r="BBW53" s="38"/>
      <c r="BBX53" s="38"/>
      <c r="BBY53" s="38"/>
      <c r="BBZ53" s="38"/>
      <c r="BCA53" s="38"/>
      <c r="BCB53" s="38"/>
      <c r="BCC53" s="38"/>
      <c r="BCD53" s="38"/>
      <c r="BCE53" s="38"/>
      <c r="BCF53" s="38"/>
      <c r="BCG53" s="38"/>
      <c r="BCH53" s="38"/>
      <c r="BCI53" s="38"/>
      <c r="BCJ53" s="38"/>
      <c r="BCK53" s="38"/>
      <c r="BCL53" s="38"/>
      <c r="BCM53" s="38"/>
      <c r="BCN53" s="38"/>
      <c r="BCO53" s="38"/>
      <c r="BCP53" s="38"/>
      <c r="BCQ53" s="38"/>
      <c r="BCR53" s="38"/>
      <c r="BCS53" s="38"/>
      <c r="BCT53" s="38"/>
      <c r="BCU53" s="38"/>
      <c r="BCV53" s="38"/>
      <c r="BCW53" s="38"/>
      <c r="BCX53" s="38"/>
      <c r="BCY53" s="38"/>
      <c r="BCZ53" s="38"/>
      <c r="BDA53" s="38"/>
      <c r="BDB53" s="38"/>
      <c r="BDC53" s="38"/>
      <c r="BDD53" s="38"/>
      <c r="BDE53" s="38"/>
      <c r="BDF53" s="38"/>
      <c r="BDG53" s="38"/>
      <c r="BDH53" s="38"/>
      <c r="BDI53" s="38"/>
      <c r="BDJ53" s="38"/>
      <c r="BDK53" s="38"/>
      <c r="BDL53" s="38"/>
      <c r="BDM53" s="38"/>
      <c r="BDN53" s="38"/>
      <c r="BDO53" s="38"/>
      <c r="BDP53" s="38"/>
      <c r="BDQ53" s="38"/>
      <c r="BDR53" s="38"/>
      <c r="BDS53" s="38"/>
      <c r="BDT53" s="38"/>
      <c r="BDU53" s="38"/>
      <c r="BDV53" s="38"/>
      <c r="BDW53" s="38"/>
      <c r="BDX53" s="38"/>
      <c r="BDY53" s="38"/>
      <c r="BDZ53" s="38"/>
      <c r="BEA53" s="38"/>
      <c r="BEB53" s="38"/>
      <c r="BEC53" s="38"/>
      <c r="BED53" s="38"/>
      <c r="BEE53" s="38"/>
      <c r="BEF53" s="38"/>
      <c r="BEG53" s="38"/>
      <c r="BEH53" s="38"/>
      <c r="BEI53" s="38"/>
      <c r="BEJ53" s="38"/>
      <c r="BEK53" s="38"/>
      <c r="BEL53" s="38"/>
      <c r="BEM53" s="38"/>
      <c r="BEN53" s="38"/>
      <c r="BEO53" s="38"/>
      <c r="BEP53" s="38"/>
      <c r="BEQ53" s="38"/>
      <c r="BER53" s="38"/>
      <c r="BES53" s="38"/>
      <c r="BET53" s="38"/>
      <c r="BEU53" s="38"/>
      <c r="BEV53" s="38"/>
      <c r="BEW53" s="38"/>
      <c r="BEX53" s="38"/>
      <c r="BEY53" s="38"/>
      <c r="BEZ53" s="38"/>
      <c r="BFA53" s="38"/>
      <c r="BFB53" s="38"/>
      <c r="BFC53" s="38"/>
      <c r="BFD53" s="38"/>
      <c r="BFE53" s="38"/>
      <c r="BFF53" s="38"/>
      <c r="BFG53" s="38"/>
      <c r="BFH53" s="38"/>
      <c r="BFI53" s="38"/>
      <c r="BFJ53" s="38"/>
      <c r="BFK53" s="38"/>
      <c r="BFL53" s="38"/>
      <c r="BFM53" s="38"/>
      <c r="BFN53" s="38"/>
      <c r="BFO53" s="38"/>
      <c r="BFP53" s="38"/>
      <c r="BFQ53" s="38"/>
      <c r="BFR53" s="38"/>
      <c r="BFS53" s="38"/>
      <c r="BFT53" s="38"/>
      <c r="BFU53" s="38"/>
      <c r="BFV53" s="38"/>
      <c r="BFW53" s="38"/>
      <c r="BFX53" s="38"/>
      <c r="BFY53" s="38"/>
      <c r="BFZ53" s="38"/>
      <c r="BGA53" s="38"/>
      <c r="BGB53" s="38"/>
      <c r="BGC53" s="38"/>
      <c r="BGD53" s="38"/>
      <c r="BGE53" s="38"/>
      <c r="BGF53" s="38"/>
      <c r="BGG53" s="38"/>
      <c r="BGH53" s="38"/>
      <c r="BGI53" s="38"/>
      <c r="BGJ53" s="38"/>
      <c r="BGK53" s="38"/>
      <c r="BGL53" s="38"/>
      <c r="BGM53" s="38"/>
      <c r="BGN53" s="38"/>
      <c r="BGO53" s="38"/>
      <c r="BGP53" s="38"/>
      <c r="BGQ53" s="38"/>
      <c r="BGR53" s="38"/>
      <c r="BGS53" s="38"/>
      <c r="BGT53" s="38"/>
      <c r="BGU53" s="38"/>
      <c r="BGV53" s="38"/>
      <c r="BGW53" s="38"/>
      <c r="BGX53" s="38"/>
      <c r="BGY53" s="38"/>
      <c r="BGZ53" s="38"/>
      <c r="BHA53" s="38"/>
      <c r="BHB53" s="38"/>
      <c r="BHC53" s="38"/>
      <c r="BHD53" s="38"/>
      <c r="BHE53" s="38"/>
      <c r="BHF53" s="38"/>
      <c r="BHG53" s="38"/>
      <c r="BHH53" s="38"/>
      <c r="BHI53" s="38"/>
      <c r="BHJ53" s="38"/>
      <c r="BHK53" s="38"/>
      <c r="BHL53" s="38"/>
      <c r="BHM53" s="38"/>
      <c r="BHN53" s="38"/>
      <c r="BHO53" s="38"/>
      <c r="BHP53" s="38"/>
      <c r="BHQ53" s="38"/>
      <c r="BHR53" s="38"/>
      <c r="BHS53" s="38"/>
      <c r="BHT53" s="38"/>
      <c r="BHU53" s="38"/>
      <c r="BHV53" s="38"/>
      <c r="BHW53" s="38"/>
      <c r="BHX53" s="38"/>
      <c r="BHY53" s="38"/>
      <c r="BHZ53" s="38"/>
      <c r="BIA53" s="38"/>
      <c r="BIB53" s="38"/>
      <c r="BIC53" s="38"/>
      <c r="BID53" s="38"/>
      <c r="BIE53" s="38"/>
      <c r="BIF53" s="38"/>
      <c r="BIG53" s="38"/>
      <c r="BIH53" s="38"/>
      <c r="BII53" s="38"/>
      <c r="BIJ53" s="38"/>
      <c r="BIK53" s="38"/>
      <c r="BIL53" s="38"/>
      <c r="BIM53" s="38"/>
      <c r="BIN53" s="38"/>
      <c r="BIO53" s="38"/>
      <c r="BIP53" s="38"/>
      <c r="BIQ53" s="38"/>
      <c r="BIR53" s="38"/>
      <c r="BIS53" s="38"/>
      <c r="BIT53" s="38"/>
      <c r="BIU53" s="38"/>
      <c r="BIV53" s="38"/>
      <c r="BIW53" s="38"/>
      <c r="BIX53" s="38"/>
      <c r="BIY53" s="38"/>
      <c r="BIZ53" s="38"/>
      <c r="BJA53" s="38"/>
      <c r="BJB53" s="38"/>
      <c r="BJC53" s="38"/>
      <c r="BJD53" s="38"/>
      <c r="BJE53" s="38"/>
      <c r="BJF53" s="38"/>
      <c r="BJG53" s="38"/>
      <c r="BJH53" s="38"/>
      <c r="BJI53" s="38"/>
      <c r="BJJ53" s="38"/>
      <c r="BJK53" s="38"/>
      <c r="BJL53" s="38"/>
      <c r="BJM53" s="38"/>
      <c r="BJN53" s="38"/>
      <c r="BJO53" s="38"/>
      <c r="BJP53" s="38"/>
      <c r="BJQ53" s="38"/>
      <c r="BJR53" s="38"/>
      <c r="BJS53" s="38"/>
      <c r="BJT53" s="38"/>
      <c r="BJU53" s="38"/>
      <c r="BJV53" s="38"/>
      <c r="BJW53" s="38"/>
      <c r="BJX53" s="38"/>
      <c r="BJY53" s="38"/>
      <c r="BJZ53" s="38"/>
      <c r="BKA53" s="38"/>
      <c r="BKB53" s="38"/>
      <c r="BKC53" s="38"/>
      <c r="BKD53" s="38"/>
      <c r="BKE53" s="38"/>
      <c r="BKF53" s="38"/>
      <c r="BKG53" s="38"/>
      <c r="BKH53" s="38"/>
      <c r="BKI53" s="38"/>
      <c r="BKJ53" s="38"/>
      <c r="BKK53" s="38"/>
      <c r="BKL53" s="38"/>
      <c r="BKM53" s="38"/>
      <c r="BKN53" s="38"/>
      <c r="BKO53" s="38"/>
      <c r="BKP53" s="38"/>
      <c r="BKQ53" s="38"/>
      <c r="BKR53" s="38"/>
      <c r="BKS53" s="38"/>
      <c r="BKT53" s="38"/>
      <c r="BKU53" s="38"/>
      <c r="BKV53" s="38"/>
      <c r="BKW53" s="38"/>
      <c r="BKX53" s="38"/>
      <c r="BKY53" s="38"/>
      <c r="BKZ53" s="38"/>
      <c r="BLA53" s="38"/>
      <c r="BLB53" s="38"/>
      <c r="BLC53" s="38"/>
      <c r="BLD53" s="38"/>
      <c r="BLE53" s="38"/>
      <c r="BLF53" s="38"/>
      <c r="BLG53" s="38"/>
      <c r="BLH53" s="38"/>
      <c r="BLI53" s="38"/>
      <c r="BLJ53" s="38"/>
      <c r="BLK53" s="38"/>
      <c r="BLL53" s="38"/>
      <c r="BLM53" s="38"/>
      <c r="BLN53" s="38"/>
      <c r="BLO53" s="38"/>
      <c r="BLP53" s="38"/>
      <c r="BLQ53" s="38"/>
      <c r="BLR53" s="38"/>
      <c r="BLS53" s="38"/>
      <c r="BLT53" s="38"/>
      <c r="BLU53" s="38"/>
      <c r="BLV53" s="38"/>
      <c r="BLW53" s="38"/>
      <c r="BLX53" s="38"/>
      <c r="BLY53" s="38"/>
      <c r="BLZ53" s="38"/>
      <c r="BMA53" s="38"/>
      <c r="BMB53" s="38"/>
      <c r="BMC53" s="38"/>
      <c r="BMD53" s="38"/>
      <c r="BME53" s="38"/>
      <c r="BMF53" s="38"/>
      <c r="BMG53" s="38"/>
      <c r="BMH53" s="38"/>
      <c r="BMI53" s="38"/>
      <c r="BMJ53" s="38"/>
      <c r="BMK53" s="38"/>
      <c r="BML53" s="38"/>
      <c r="BMM53" s="38"/>
      <c r="BMN53" s="38"/>
      <c r="BMO53" s="38"/>
      <c r="BMP53" s="38"/>
      <c r="BMQ53" s="38"/>
      <c r="BMR53" s="38"/>
      <c r="BMS53" s="38"/>
      <c r="BMT53" s="38"/>
      <c r="BMU53" s="38"/>
      <c r="BMV53" s="38"/>
      <c r="BMW53" s="38"/>
      <c r="BMX53" s="38"/>
      <c r="BMY53" s="38"/>
      <c r="BMZ53" s="38"/>
      <c r="BNA53" s="38"/>
      <c r="BNB53" s="38"/>
      <c r="BNC53" s="38"/>
      <c r="BND53" s="38"/>
      <c r="BNE53" s="38"/>
      <c r="BNF53" s="38"/>
      <c r="BNG53" s="38"/>
      <c r="BNH53" s="38"/>
      <c r="BNI53" s="38"/>
      <c r="BNJ53" s="38"/>
      <c r="BNK53" s="38"/>
      <c r="BNL53" s="38"/>
      <c r="BNM53" s="38"/>
      <c r="BNN53" s="38"/>
      <c r="BNO53" s="38"/>
      <c r="BNP53" s="38"/>
      <c r="BNQ53" s="38"/>
      <c r="BNR53" s="38"/>
      <c r="BNS53" s="38"/>
      <c r="BNT53" s="38"/>
      <c r="BNU53" s="38"/>
      <c r="BNV53" s="38"/>
      <c r="BNW53" s="38"/>
      <c r="BNX53" s="38"/>
      <c r="BNY53" s="38"/>
      <c r="BNZ53" s="38"/>
      <c r="BOA53" s="38"/>
      <c r="BOB53" s="38"/>
      <c r="BOC53" s="38"/>
      <c r="BOD53" s="38"/>
      <c r="BOE53" s="38"/>
      <c r="BOF53" s="38"/>
      <c r="BOG53" s="38"/>
      <c r="BOH53" s="38"/>
      <c r="BOI53" s="38"/>
      <c r="BOJ53" s="38"/>
      <c r="BOK53" s="38"/>
      <c r="BOL53" s="38"/>
      <c r="BOM53" s="38"/>
      <c r="BON53" s="38"/>
      <c r="BOO53" s="38"/>
      <c r="BOP53" s="38"/>
      <c r="BOQ53" s="38"/>
      <c r="BOR53" s="38"/>
      <c r="BOS53" s="38"/>
      <c r="BOT53" s="38"/>
      <c r="BOU53" s="38"/>
      <c r="BOV53" s="38"/>
      <c r="BOW53" s="38"/>
      <c r="BOX53" s="38"/>
      <c r="BOY53" s="38"/>
      <c r="BOZ53" s="38"/>
      <c r="BPA53" s="38"/>
      <c r="BPB53" s="38"/>
      <c r="BPC53" s="38"/>
      <c r="BPD53" s="38"/>
      <c r="BPE53" s="38"/>
      <c r="BPF53" s="38"/>
      <c r="BPG53" s="38"/>
      <c r="BPH53" s="38"/>
      <c r="BPI53" s="38"/>
      <c r="BPJ53" s="38"/>
      <c r="BPK53" s="38"/>
      <c r="BPL53" s="38"/>
      <c r="BPM53" s="38"/>
      <c r="BPN53" s="38"/>
      <c r="BPO53" s="38"/>
      <c r="BPP53" s="38"/>
      <c r="BPQ53" s="38"/>
      <c r="BPR53" s="38"/>
      <c r="BPS53" s="38"/>
      <c r="BPT53" s="38"/>
      <c r="BPU53" s="38"/>
      <c r="BPV53" s="38"/>
      <c r="BPW53" s="38"/>
      <c r="BPX53" s="38"/>
      <c r="BPY53" s="38"/>
      <c r="BPZ53" s="38"/>
      <c r="BQA53" s="38"/>
      <c r="BQB53" s="38"/>
      <c r="BQC53" s="38"/>
      <c r="BQD53" s="38"/>
      <c r="BQE53" s="38"/>
      <c r="BQF53" s="38"/>
      <c r="BQG53" s="38"/>
      <c r="BQH53" s="38"/>
      <c r="BQI53" s="38"/>
      <c r="BQJ53" s="38"/>
      <c r="BQK53" s="38"/>
      <c r="BQL53" s="38"/>
      <c r="BQM53" s="38"/>
      <c r="BQN53" s="38"/>
      <c r="BQO53" s="38"/>
      <c r="BQP53" s="38"/>
      <c r="BQQ53" s="38"/>
      <c r="BQR53" s="38"/>
      <c r="BQS53" s="38"/>
      <c r="BQT53" s="38"/>
      <c r="BQU53" s="38"/>
      <c r="BQV53" s="38"/>
      <c r="BQW53" s="38"/>
      <c r="BQX53" s="38"/>
      <c r="BQY53" s="38"/>
      <c r="BQZ53" s="38"/>
      <c r="BRA53" s="38"/>
      <c r="BRB53" s="38"/>
      <c r="BRC53" s="38"/>
      <c r="BRD53" s="38"/>
      <c r="BRE53" s="38"/>
      <c r="BRF53" s="38"/>
      <c r="BRG53" s="38"/>
      <c r="BRH53" s="38"/>
      <c r="BRI53" s="38"/>
      <c r="BRJ53" s="38"/>
      <c r="BRK53" s="38"/>
      <c r="BRL53" s="38"/>
      <c r="BRM53" s="38"/>
      <c r="BRN53" s="38"/>
      <c r="BRO53" s="38"/>
      <c r="BRP53" s="38"/>
      <c r="BRQ53" s="38"/>
      <c r="BRR53" s="38"/>
      <c r="BRS53" s="38"/>
      <c r="BRT53" s="38"/>
      <c r="BRU53" s="38"/>
      <c r="BRV53" s="38"/>
      <c r="BRW53" s="38"/>
      <c r="BRX53" s="38"/>
      <c r="BRY53" s="38"/>
      <c r="BRZ53" s="38"/>
      <c r="BSA53" s="38"/>
      <c r="BSB53" s="38"/>
      <c r="BSC53" s="38"/>
      <c r="BSD53" s="38"/>
      <c r="BSE53" s="38"/>
      <c r="BSF53" s="38"/>
      <c r="BSG53" s="38"/>
      <c r="BSH53" s="38"/>
      <c r="BSI53" s="38"/>
      <c r="BSJ53" s="38"/>
      <c r="BSK53" s="38"/>
      <c r="BSL53" s="38"/>
      <c r="BSM53" s="38"/>
      <c r="BSN53" s="38"/>
      <c r="BSO53" s="38"/>
      <c r="BSP53" s="38"/>
      <c r="BSQ53" s="38"/>
      <c r="BSR53" s="38"/>
      <c r="BSS53" s="38"/>
      <c r="BST53" s="38"/>
      <c r="BSU53" s="38"/>
      <c r="BSV53" s="38"/>
      <c r="BSW53" s="38"/>
      <c r="BSX53" s="38"/>
      <c r="BSY53" s="38"/>
      <c r="BSZ53" s="38"/>
      <c r="BTA53" s="38"/>
      <c r="BTB53" s="38"/>
      <c r="BTC53" s="38"/>
      <c r="BTD53" s="38"/>
      <c r="BTE53" s="38"/>
      <c r="BTF53" s="38"/>
      <c r="BTG53" s="38"/>
      <c r="BTH53" s="38"/>
      <c r="BTI53" s="38"/>
      <c r="BTJ53" s="38"/>
      <c r="BTK53" s="38"/>
      <c r="BTL53" s="38"/>
      <c r="BTM53" s="38"/>
      <c r="BTN53" s="38"/>
      <c r="BTO53" s="38"/>
      <c r="BTP53" s="38"/>
      <c r="BTQ53" s="38"/>
      <c r="BTR53" s="38"/>
      <c r="BTS53" s="38"/>
      <c r="BTT53" s="38"/>
      <c r="BTU53" s="38"/>
      <c r="BTV53" s="38"/>
      <c r="BTW53" s="38"/>
      <c r="BTX53" s="38"/>
      <c r="BTY53" s="38"/>
      <c r="BTZ53" s="38"/>
      <c r="BUA53" s="38"/>
      <c r="BUB53" s="38"/>
      <c r="BUC53" s="38"/>
      <c r="BUD53" s="38"/>
      <c r="BUE53" s="38"/>
      <c r="BUF53" s="38"/>
      <c r="BUG53" s="38"/>
      <c r="BUH53" s="38"/>
      <c r="BUI53" s="38"/>
      <c r="BUJ53" s="38"/>
      <c r="BUK53" s="38"/>
      <c r="BUL53" s="38"/>
      <c r="BUM53" s="38"/>
      <c r="BUN53" s="38"/>
      <c r="BUO53" s="38"/>
      <c r="BUP53" s="38"/>
      <c r="BUQ53" s="38"/>
      <c r="BUR53" s="38"/>
      <c r="BUS53" s="38"/>
      <c r="BUT53" s="38"/>
      <c r="BUU53" s="38"/>
      <c r="BUV53" s="38"/>
      <c r="BUW53" s="38"/>
      <c r="BUX53" s="38"/>
      <c r="BUY53" s="38"/>
      <c r="BUZ53" s="38"/>
      <c r="BVA53" s="38"/>
      <c r="BVB53" s="38"/>
      <c r="BVC53" s="38"/>
      <c r="BVD53" s="38"/>
      <c r="BVE53" s="38"/>
      <c r="BVF53" s="38"/>
      <c r="BVG53" s="38"/>
      <c r="BVH53" s="65"/>
    </row>
    <row r="54" spans="1:1932" ht="63.6" customHeight="1" x14ac:dyDescent="0.3">
      <c r="A54" s="52">
        <v>35</v>
      </c>
      <c r="B54" s="52" t="s">
        <v>146</v>
      </c>
      <c r="C54" s="52" t="s">
        <v>147</v>
      </c>
      <c r="D54" s="52" t="s">
        <v>148</v>
      </c>
      <c r="E54" s="58">
        <v>2027</v>
      </c>
      <c r="F54" s="58">
        <v>2028</v>
      </c>
      <c r="G54" s="54">
        <f t="shared" si="22"/>
        <v>144</v>
      </c>
      <c r="H54" s="58">
        <v>119</v>
      </c>
      <c r="I54" s="58">
        <v>25</v>
      </c>
      <c r="J54" s="55">
        <f t="shared" si="23"/>
        <v>2766.6</v>
      </c>
      <c r="K54" s="59">
        <v>2264.6</v>
      </c>
      <c r="L54" s="59">
        <v>502</v>
      </c>
      <c r="M54" s="55">
        <f>SUM(N54:W54)</f>
        <v>0</v>
      </c>
      <c r="N54" s="55">
        <v>0</v>
      </c>
      <c r="O54" s="25">
        <v>0</v>
      </c>
      <c r="P54" s="59">
        <v>0</v>
      </c>
      <c r="Q54" s="55">
        <v>0</v>
      </c>
      <c r="R54" s="25">
        <v>0</v>
      </c>
      <c r="S54" s="28">
        <v>0</v>
      </c>
      <c r="T54" s="25">
        <v>0</v>
      </c>
      <c r="U54" s="25">
        <v>0</v>
      </c>
      <c r="V54" s="25">
        <v>0</v>
      </c>
      <c r="W54" s="55">
        <v>0</v>
      </c>
      <c r="X54" s="41">
        <f t="shared" si="17"/>
        <v>652.6</v>
      </c>
      <c r="Y54" s="41">
        <f t="shared" si="18"/>
        <v>150.60000000000002</v>
      </c>
    </row>
    <row r="55" spans="1:1932" ht="63.6" customHeight="1" x14ac:dyDescent="0.3">
      <c r="A55" s="52">
        <v>36</v>
      </c>
      <c r="B55" s="52" t="s">
        <v>145</v>
      </c>
      <c r="C55" s="52" t="s">
        <v>149</v>
      </c>
      <c r="D55" s="52" t="s">
        <v>150</v>
      </c>
      <c r="E55" s="58">
        <v>2027</v>
      </c>
      <c r="F55" s="58">
        <v>2028</v>
      </c>
      <c r="G55" s="54">
        <f t="shared" si="22"/>
        <v>147</v>
      </c>
      <c r="H55" s="58">
        <v>121</v>
      </c>
      <c r="I55" s="58">
        <v>26</v>
      </c>
      <c r="J55" s="55">
        <f t="shared" si="23"/>
        <v>2966.5</v>
      </c>
      <c r="K55" s="59">
        <v>2309.8000000000002</v>
      </c>
      <c r="L55" s="59">
        <v>656.7</v>
      </c>
      <c r="M55" s="55">
        <f>SUM(N55:W55)</f>
        <v>0</v>
      </c>
      <c r="N55" s="55">
        <v>0</v>
      </c>
      <c r="O55" s="25">
        <v>0</v>
      </c>
      <c r="P55" s="59">
        <v>0</v>
      </c>
      <c r="Q55" s="55">
        <v>0</v>
      </c>
      <c r="R55" s="25">
        <v>0</v>
      </c>
      <c r="S55" s="28">
        <v>0</v>
      </c>
      <c r="T55" s="25">
        <v>0</v>
      </c>
      <c r="U55" s="25">
        <v>0</v>
      </c>
      <c r="V55" s="25">
        <v>0</v>
      </c>
      <c r="W55" s="55">
        <v>0</v>
      </c>
      <c r="X55" s="41">
        <f t="shared" si="17"/>
        <v>853.71</v>
      </c>
      <c r="Y55" s="41">
        <f t="shared" si="18"/>
        <v>197.01</v>
      </c>
    </row>
    <row r="56" spans="1:1932" ht="63.6" customHeight="1" x14ac:dyDescent="0.3">
      <c r="A56" s="52">
        <v>37</v>
      </c>
      <c r="B56" s="52" t="s">
        <v>153</v>
      </c>
      <c r="C56" s="52" t="s">
        <v>151</v>
      </c>
      <c r="D56" s="52" t="s">
        <v>152</v>
      </c>
      <c r="E56" s="58">
        <v>2028</v>
      </c>
      <c r="F56" s="58">
        <v>2029</v>
      </c>
      <c r="G56" s="54">
        <f t="shared" si="22"/>
        <v>4</v>
      </c>
      <c r="H56" s="58">
        <v>1</v>
      </c>
      <c r="I56" s="58">
        <v>3</v>
      </c>
      <c r="J56" s="55">
        <f t="shared" si="23"/>
        <v>174.89999999999998</v>
      </c>
      <c r="K56" s="59">
        <v>54.8</v>
      </c>
      <c r="L56" s="59">
        <v>120.1</v>
      </c>
      <c r="M56" s="55">
        <f t="shared" ref="M56:M58" si="24">SUM(N56:W56)</f>
        <v>0</v>
      </c>
      <c r="N56" s="55">
        <v>0</v>
      </c>
      <c r="O56" s="25">
        <v>0</v>
      </c>
      <c r="P56" s="59">
        <v>0</v>
      </c>
      <c r="Q56" s="55">
        <v>0</v>
      </c>
      <c r="R56" s="25">
        <v>0</v>
      </c>
      <c r="S56" s="28">
        <v>0</v>
      </c>
      <c r="T56" s="25">
        <v>0</v>
      </c>
      <c r="U56" s="25">
        <v>0</v>
      </c>
      <c r="V56" s="25">
        <v>0</v>
      </c>
      <c r="W56" s="55">
        <v>0</v>
      </c>
      <c r="X56" s="41">
        <f t="shared" si="17"/>
        <v>156.13</v>
      </c>
      <c r="Y56" s="41">
        <f t="shared" si="18"/>
        <v>36.03</v>
      </c>
    </row>
    <row r="57" spans="1:1932" ht="63.6" customHeight="1" x14ac:dyDescent="0.3">
      <c r="A57" s="52">
        <v>38</v>
      </c>
      <c r="B57" s="52" t="s">
        <v>154</v>
      </c>
      <c r="C57" s="52" t="s">
        <v>156</v>
      </c>
      <c r="D57" s="52" t="s">
        <v>157</v>
      </c>
      <c r="E57" s="58">
        <v>2028</v>
      </c>
      <c r="F57" s="58">
        <v>2029</v>
      </c>
      <c r="G57" s="54">
        <f t="shared" si="22"/>
        <v>6</v>
      </c>
      <c r="H57" s="58">
        <v>5</v>
      </c>
      <c r="I57" s="58">
        <v>1</v>
      </c>
      <c r="J57" s="55">
        <f t="shared" si="23"/>
        <v>234</v>
      </c>
      <c r="K57" s="59">
        <v>205.3</v>
      </c>
      <c r="L57" s="59">
        <v>28.7</v>
      </c>
      <c r="M57" s="55">
        <f t="shared" si="24"/>
        <v>0</v>
      </c>
      <c r="N57" s="55">
        <v>0</v>
      </c>
      <c r="O57" s="25">
        <v>0</v>
      </c>
      <c r="P57" s="59">
        <v>0</v>
      </c>
      <c r="Q57" s="55">
        <v>0</v>
      </c>
      <c r="R57" s="25">
        <v>0</v>
      </c>
      <c r="S57" s="28">
        <v>0</v>
      </c>
      <c r="T57" s="25">
        <v>0</v>
      </c>
      <c r="U57" s="25">
        <v>0</v>
      </c>
      <c r="V57" s="25">
        <v>0</v>
      </c>
      <c r="W57" s="55">
        <v>0</v>
      </c>
      <c r="X57" s="41">
        <f t="shared" si="17"/>
        <v>37.31</v>
      </c>
      <c r="Y57" s="41">
        <f t="shared" si="18"/>
        <v>8.610000000000003</v>
      </c>
    </row>
    <row r="58" spans="1:1932" ht="63.6" customHeight="1" x14ac:dyDescent="0.3">
      <c r="A58" s="52">
        <v>39</v>
      </c>
      <c r="B58" s="52" t="s">
        <v>155</v>
      </c>
      <c r="C58" s="52" t="s">
        <v>158</v>
      </c>
      <c r="D58" s="52" t="s">
        <v>159</v>
      </c>
      <c r="E58" s="58">
        <v>2028</v>
      </c>
      <c r="F58" s="58">
        <v>2029</v>
      </c>
      <c r="G58" s="54">
        <f t="shared" si="22"/>
        <v>4</v>
      </c>
      <c r="H58" s="58">
        <v>2</v>
      </c>
      <c r="I58" s="58">
        <v>2</v>
      </c>
      <c r="J58" s="55">
        <f t="shared" si="23"/>
        <v>185.7</v>
      </c>
      <c r="K58" s="59">
        <v>105</v>
      </c>
      <c r="L58" s="59">
        <v>80.7</v>
      </c>
      <c r="M58" s="55">
        <f t="shared" si="24"/>
        <v>0</v>
      </c>
      <c r="N58" s="55">
        <v>0</v>
      </c>
      <c r="O58" s="25">
        <v>0</v>
      </c>
      <c r="P58" s="59">
        <v>0</v>
      </c>
      <c r="Q58" s="55">
        <v>0</v>
      </c>
      <c r="R58" s="25">
        <v>0</v>
      </c>
      <c r="S58" s="28">
        <v>0</v>
      </c>
      <c r="T58" s="25">
        <v>0</v>
      </c>
      <c r="U58" s="25">
        <v>0</v>
      </c>
      <c r="V58" s="25">
        <v>0</v>
      </c>
      <c r="W58" s="55">
        <v>0</v>
      </c>
      <c r="X58" s="41">
        <f t="shared" si="17"/>
        <v>104.91</v>
      </c>
      <c r="Y58" s="41">
        <f t="shared" si="18"/>
        <v>24.209999999999994</v>
      </c>
    </row>
    <row r="59" spans="1:1932" ht="63.6" customHeight="1" x14ac:dyDescent="0.3">
      <c r="A59" s="52">
        <v>40</v>
      </c>
      <c r="B59" s="52" t="s">
        <v>160</v>
      </c>
      <c r="C59" s="52" t="s">
        <v>161</v>
      </c>
      <c r="D59" s="52" t="s">
        <v>162</v>
      </c>
      <c r="E59" s="58">
        <v>2028</v>
      </c>
      <c r="F59" s="58">
        <v>2029</v>
      </c>
      <c r="G59" s="54">
        <f t="shared" si="22"/>
        <v>2</v>
      </c>
      <c r="H59" s="58">
        <v>0</v>
      </c>
      <c r="I59" s="58">
        <v>2</v>
      </c>
      <c r="J59" s="55">
        <f t="shared" si="23"/>
        <v>82.4</v>
      </c>
      <c r="K59" s="59">
        <v>0</v>
      </c>
      <c r="L59" s="59">
        <v>82.4</v>
      </c>
      <c r="M59" s="55">
        <f t="shared" ref="M59:M63" si="25">SUM(N59:W59)</f>
        <v>0</v>
      </c>
      <c r="N59" s="55">
        <v>0</v>
      </c>
      <c r="O59" s="25">
        <v>0</v>
      </c>
      <c r="P59" s="59">
        <v>0</v>
      </c>
      <c r="Q59" s="55">
        <v>0</v>
      </c>
      <c r="R59" s="25">
        <v>0</v>
      </c>
      <c r="S59" s="28">
        <v>0</v>
      </c>
      <c r="T59" s="25">
        <v>0</v>
      </c>
      <c r="U59" s="25">
        <v>0</v>
      </c>
      <c r="V59" s="25">
        <v>0</v>
      </c>
      <c r="W59" s="55">
        <v>0</v>
      </c>
      <c r="X59" s="41">
        <f t="shared" si="17"/>
        <v>107.12</v>
      </c>
      <c r="Y59" s="41">
        <f t="shared" si="18"/>
        <v>24.72</v>
      </c>
    </row>
    <row r="60" spans="1:1932" ht="63.6" customHeight="1" x14ac:dyDescent="0.3">
      <c r="A60" s="52">
        <v>41</v>
      </c>
      <c r="B60" s="52" t="s">
        <v>165</v>
      </c>
      <c r="C60" s="52" t="s">
        <v>171</v>
      </c>
      <c r="D60" s="52" t="s">
        <v>172</v>
      </c>
      <c r="E60" s="58">
        <v>2028</v>
      </c>
      <c r="F60" s="58">
        <v>2029</v>
      </c>
      <c r="G60" s="54">
        <f t="shared" si="22"/>
        <v>90</v>
      </c>
      <c r="H60" s="58">
        <v>87</v>
      </c>
      <c r="I60" s="58">
        <v>3</v>
      </c>
      <c r="J60" s="55">
        <f t="shared" si="23"/>
        <v>4016.1</v>
      </c>
      <c r="K60" s="58">
        <v>3849.7</v>
      </c>
      <c r="L60" s="58">
        <v>166.4</v>
      </c>
      <c r="M60" s="55">
        <f t="shared" si="25"/>
        <v>0</v>
      </c>
      <c r="N60" s="55">
        <v>0</v>
      </c>
      <c r="O60" s="25">
        <v>0</v>
      </c>
      <c r="P60" s="25">
        <v>0</v>
      </c>
      <c r="Q60" s="55">
        <v>0</v>
      </c>
      <c r="R60" s="25">
        <v>0</v>
      </c>
      <c r="S60" s="28">
        <v>0</v>
      </c>
      <c r="T60" s="25">
        <v>0</v>
      </c>
      <c r="U60" s="25">
        <v>0</v>
      </c>
      <c r="V60" s="25">
        <v>0</v>
      </c>
      <c r="W60" s="25">
        <v>0</v>
      </c>
      <c r="X60" s="41">
        <f t="shared" ref="X60:X69" si="26">(L60*0.3)+L60</f>
        <v>216.32</v>
      </c>
    </row>
    <row r="61" spans="1:1932" ht="63.6" customHeight="1" x14ac:dyDescent="0.3">
      <c r="A61" s="52">
        <v>42</v>
      </c>
      <c r="B61" s="52" t="s">
        <v>175</v>
      </c>
      <c r="C61" s="52" t="s">
        <v>170</v>
      </c>
      <c r="D61" s="52" t="s">
        <v>168</v>
      </c>
      <c r="E61" s="58">
        <v>2028</v>
      </c>
      <c r="F61" s="58">
        <v>2029</v>
      </c>
      <c r="G61" s="54">
        <f t="shared" si="22"/>
        <v>124</v>
      </c>
      <c r="H61" s="58">
        <v>101</v>
      </c>
      <c r="I61" s="58">
        <v>23</v>
      </c>
      <c r="J61" s="55">
        <f t="shared" si="23"/>
        <v>3259.4</v>
      </c>
      <c r="K61" s="58">
        <v>2646.9</v>
      </c>
      <c r="L61" s="58">
        <v>612.5</v>
      </c>
      <c r="M61" s="55">
        <f t="shared" si="25"/>
        <v>0</v>
      </c>
      <c r="N61" s="55">
        <v>0</v>
      </c>
      <c r="O61" s="25">
        <v>0</v>
      </c>
      <c r="P61" s="25">
        <v>0</v>
      </c>
      <c r="Q61" s="55">
        <v>0</v>
      </c>
      <c r="R61" s="25">
        <v>0</v>
      </c>
      <c r="S61" s="28">
        <v>0</v>
      </c>
      <c r="T61" s="25">
        <v>0</v>
      </c>
      <c r="U61" s="25">
        <v>0</v>
      </c>
      <c r="V61" s="25">
        <v>0</v>
      </c>
      <c r="W61" s="25">
        <v>0</v>
      </c>
      <c r="X61" s="41">
        <f t="shared" si="26"/>
        <v>796.25</v>
      </c>
    </row>
    <row r="62" spans="1:1932" ht="63.6" customHeight="1" x14ac:dyDescent="0.3">
      <c r="A62" s="52">
        <v>43</v>
      </c>
      <c r="B62" s="52" t="s">
        <v>166</v>
      </c>
      <c r="C62" s="52" t="s">
        <v>169</v>
      </c>
      <c r="D62" s="52" t="s">
        <v>167</v>
      </c>
      <c r="E62" s="58">
        <v>2028</v>
      </c>
      <c r="F62" s="58">
        <v>2029</v>
      </c>
      <c r="G62" s="54">
        <f t="shared" si="22"/>
        <v>64</v>
      </c>
      <c r="H62" s="58">
        <v>58</v>
      </c>
      <c r="I62" s="58">
        <v>6</v>
      </c>
      <c r="J62" s="55">
        <f t="shared" si="23"/>
        <v>2227</v>
      </c>
      <c r="K62" s="58">
        <v>2066.8000000000002</v>
      </c>
      <c r="L62" s="58">
        <v>160.19999999999999</v>
      </c>
      <c r="M62" s="55">
        <f t="shared" si="25"/>
        <v>0</v>
      </c>
      <c r="N62" s="55">
        <v>0</v>
      </c>
      <c r="O62" s="25">
        <v>0</v>
      </c>
      <c r="P62" s="25">
        <v>0</v>
      </c>
      <c r="Q62" s="55">
        <v>0</v>
      </c>
      <c r="R62" s="25">
        <v>0</v>
      </c>
      <c r="S62" s="28">
        <v>0</v>
      </c>
      <c r="T62" s="25">
        <v>0</v>
      </c>
      <c r="U62" s="25">
        <v>0</v>
      </c>
      <c r="V62" s="25">
        <v>0</v>
      </c>
      <c r="W62" s="25">
        <v>0</v>
      </c>
      <c r="X62" s="41">
        <f t="shared" si="26"/>
        <v>208.26</v>
      </c>
    </row>
    <row r="63" spans="1:1932" ht="63.6" customHeight="1" x14ac:dyDescent="0.3">
      <c r="A63" s="52">
        <v>44</v>
      </c>
      <c r="B63" s="52" t="s">
        <v>176</v>
      </c>
      <c r="C63" s="52" t="s">
        <v>179</v>
      </c>
      <c r="D63" s="52" t="s">
        <v>177</v>
      </c>
      <c r="E63" s="58">
        <v>2028</v>
      </c>
      <c r="F63" s="58">
        <v>2029</v>
      </c>
      <c r="G63" s="54">
        <f t="shared" si="22"/>
        <v>16</v>
      </c>
      <c r="H63" s="58">
        <v>16</v>
      </c>
      <c r="I63" s="58">
        <v>0</v>
      </c>
      <c r="J63" s="55">
        <f t="shared" si="23"/>
        <v>648.79999999999995</v>
      </c>
      <c r="K63" s="58">
        <v>648.79999999999995</v>
      </c>
      <c r="L63" s="59">
        <v>0</v>
      </c>
      <c r="M63" s="55">
        <f t="shared" si="25"/>
        <v>0</v>
      </c>
      <c r="N63" s="55">
        <v>0</v>
      </c>
      <c r="O63" s="25">
        <v>0</v>
      </c>
      <c r="P63" s="25">
        <v>0</v>
      </c>
      <c r="Q63" s="55">
        <v>0</v>
      </c>
      <c r="R63" s="25">
        <v>0</v>
      </c>
      <c r="S63" s="28">
        <v>0</v>
      </c>
      <c r="T63" s="25">
        <v>0</v>
      </c>
      <c r="U63" s="25">
        <v>0</v>
      </c>
      <c r="V63" s="25">
        <v>0</v>
      </c>
      <c r="W63" s="25">
        <v>0</v>
      </c>
      <c r="X63" s="41">
        <f t="shared" si="26"/>
        <v>0</v>
      </c>
    </row>
    <row r="64" spans="1:1932" ht="63.6" customHeight="1" x14ac:dyDescent="0.3">
      <c r="A64" s="52">
        <v>45</v>
      </c>
      <c r="B64" s="52" t="s">
        <v>181</v>
      </c>
      <c r="C64" s="52" t="s">
        <v>180</v>
      </c>
      <c r="D64" s="52" t="s">
        <v>178</v>
      </c>
      <c r="E64" s="58">
        <v>2028</v>
      </c>
      <c r="F64" s="58">
        <v>2029</v>
      </c>
      <c r="G64" s="54">
        <f t="shared" si="22"/>
        <v>24</v>
      </c>
      <c r="H64" s="58">
        <v>22</v>
      </c>
      <c r="I64" s="58">
        <v>2</v>
      </c>
      <c r="J64" s="55">
        <f t="shared" si="23"/>
        <v>1092.0999999999999</v>
      </c>
      <c r="K64" s="59">
        <v>992.8</v>
      </c>
      <c r="L64" s="59">
        <v>99.3</v>
      </c>
      <c r="M64" s="55">
        <f t="shared" ref="M64:M69" si="27">SUM(N64:W64)</f>
        <v>0</v>
      </c>
      <c r="N64" s="55">
        <v>0</v>
      </c>
      <c r="O64" s="25">
        <v>0</v>
      </c>
      <c r="P64" s="25">
        <v>0</v>
      </c>
      <c r="Q64" s="55">
        <v>0</v>
      </c>
      <c r="R64" s="25">
        <v>0</v>
      </c>
      <c r="S64" s="28">
        <v>0</v>
      </c>
      <c r="T64" s="25">
        <v>0</v>
      </c>
      <c r="U64" s="25">
        <v>0</v>
      </c>
      <c r="V64" s="25">
        <v>0</v>
      </c>
      <c r="W64" s="25">
        <v>0</v>
      </c>
      <c r="X64" s="41">
        <f t="shared" si="26"/>
        <v>129.09</v>
      </c>
    </row>
    <row r="65" spans="1:26" ht="59.1" customHeight="1" x14ac:dyDescent="0.3">
      <c r="A65" s="52">
        <v>46</v>
      </c>
      <c r="B65" s="52" t="s">
        <v>186</v>
      </c>
      <c r="C65" s="52" t="s">
        <v>188</v>
      </c>
      <c r="D65" s="52" t="s">
        <v>187</v>
      </c>
      <c r="E65" s="58">
        <v>2028</v>
      </c>
      <c r="F65" s="58">
        <v>2029</v>
      </c>
      <c r="G65" s="54">
        <f t="shared" si="22"/>
        <v>34</v>
      </c>
      <c r="H65" s="58">
        <v>29</v>
      </c>
      <c r="I65" s="44">
        <v>5</v>
      </c>
      <c r="J65" s="55">
        <f t="shared" si="23"/>
        <v>1389.6999999999998</v>
      </c>
      <c r="K65" s="59">
        <v>1184.0999999999999</v>
      </c>
      <c r="L65" s="59">
        <v>205.6</v>
      </c>
      <c r="M65" s="55">
        <f t="shared" si="27"/>
        <v>0</v>
      </c>
      <c r="N65" s="55">
        <v>0</v>
      </c>
      <c r="O65" s="25">
        <v>0</v>
      </c>
      <c r="P65" s="25">
        <v>0</v>
      </c>
      <c r="Q65" s="55">
        <v>0</v>
      </c>
      <c r="R65" s="25">
        <v>0</v>
      </c>
      <c r="S65" s="28">
        <v>0</v>
      </c>
      <c r="T65" s="25">
        <v>0</v>
      </c>
      <c r="U65" s="25">
        <v>0</v>
      </c>
      <c r="V65" s="25">
        <v>0</v>
      </c>
      <c r="W65" s="25">
        <v>0</v>
      </c>
      <c r="X65" s="41">
        <f t="shared" si="26"/>
        <v>267.27999999999997</v>
      </c>
    </row>
    <row r="66" spans="1:26" ht="60.75" x14ac:dyDescent="0.3">
      <c r="A66" s="52">
        <v>47</v>
      </c>
      <c r="B66" s="67" t="s">
        <v>190</v>
      </c>
      <c r="C66" s="52" t="s">
        <v>191</v>
      </c>
      <c r="D66" s="52" t="s">
        <v>192</v>
      </c>
      <c r="E66" s="58">
        <v>2028</v>
      </c>
      <c r="F66" s="58">
        <v>2029</v>
      </c>
      <c r="G66" s="54">
        <f t="shared" si="22"/>
        <v>24</v>
      </c>
      <c r="H66" s="58">
        <v>22</v>
      </c>
      <c r="I66" s="58">
        <v>2</v>
      </c>
      <c r="J66" s="55">
        <f t="shared" si="23"/>
        <v>1100.7</v>
      </c>
      <c r="K66" s="58">
        <v>1001.7</v>
      </c>
      <c r="L66" s="58">
        <v>99</v>
      </c>
      <c r="M66" s="55">
        <f t="shared" si="27"/>
        <v>0</v>
      </c>
      <c r="N66" s="55">
        <v>0</v>
      </c>
      <c r="O66" s="25">
        <v>0</v>
      </c>
      <c r="P66" s="25">
        <v>0</v>
      </c>
      <c r="Q66" s="55">
        <v>0</v>
      </c>
      <c r="R66" s="25">
        <v>0</v>
      </c>
      <c r="S66" s="28">
        <v>0</v>
      </c>
      <c r="T66" s="25">
        <v>0</v>
      </c>
      <c r="U66" s="25">
        <v>0</v>
      </c>
      <c r="V66" s="25">
        <v>0</v>
      </c>
      <c r="W66" s="25">
        <v>0</v>
      </c>
      <c r="X66" s="41">
        <f t="shared" si="26"/>
        <v>128.69999999999999</v>
      </c>
      <c r="Y66" s="38"/>
      <c r="Z66" s="38"/>
    </row>
    <row r="67" spans="1:26" ht="40.5" x14ac:dyDescent="0.3">
      <c r="A67" s="52">
        <v>48</v>
      </c>
      <c r="B67" s="67" t="s">
        <v>198</v>
      </c>
      <c r="C67" s="58" t="s">
        <v>195</v>
      </c>
      <c r="D67" s="52" t="s">
        <v>196</v>
      </c>
      <c r="E67" s="58">
        <v>2029</v>
      </c>
      <c r="F67" s="58">
        <v>2030</v>
      </c>
      <c r="G67" s="54">
        <f t="shared" si="22"/>
        <v>8</v>
      </c>
      <c r="H67" s="58">
        <v>8</v>
      </c>
      <c r="I67" s="58">
        <v>0</v>
      </c>
      <c r="J67" s="55">
        <f t="shared" si="23"/>
        <v>418.2</v>
      </c>
      <c r="K67" s="58">
        <v>418.2</v>
      </c>
      <c r="L67" s="58">
        <v>0</v>
      </c>
      <c r="M67" s="55">
        <f t="shared" si="27"/>
        <v>0</v>
      </c>
      <c r="N67" s="55">
        <v>0</v>
      </c>
      <c r="O67" s="25">
        <v>0</v>
      </c>
      <c r="P67" s="25">
        <v>0</v>
      </c>
      <c r="Q67" s="55">
        <v>0</v>
      </c>
      <c r="R67" s="25">
        <v>0</v>
      </c>
      <c r="S67" s="28">
        <v>0</v>
      </c>
      <c r="T67" s="25">
        <v>0</v>
      </c>
      <c r="U67" s="25">
        <v>0</v>
      </c>
      <c r="V67" s="25">
        <v>0</v>
      </c>
      <c r="W67" s="25">
        <v>0</v>
      </c>
      <c r="X67" s="41">
        <f t="shared" si="26"/>
        <v>0</v>
      </c>
      <c r="Y67" s="38"/>
      <c r="Z67" s="38"/>
    </row>
    <row r="68" spans="1:26" ht="81" x14ac:dyDescent="0.3">
      <c r="A68" s="52">
        <v>49</v>
      </c>
      <c r="B68" s="67" t="s">
        <v>197</v>
      </c>
      <c r="C68" s="58" t="s">
        <v>193</v>
      </c>
      <c r="D68" s="52" t="s">
        <v>194</v>
      </c>
      <c r="E68" s="58">
        <v>2029</v>
      </c>
      <c r="F68" s="58">
        <v>2030</v>
      </c>
      <c r="G68" s="54">
        <f t="shared" si="22"/>
        <v>13</v>
      </c>
      <c r="H68" s="58">
        <v>12</v>
      </c>
      <c r="I68" s="58">
        <v>1</v>
      </c>
      <c r="J68" s="55">
        <f t="shared" si="23"/>
        <v>504.2</v>
      </c>
      <c r="K68" s="58">
        <v>484.2</v>
      </c>
      <c r="L68" s="58">
        <v>20</v>
      </c>
      <c r="M68" s="55">
        <f t="shared" si="27"/>
        <v>0</v>
      </c>
      <c r="N68" s="55">
        <v>0</v>
      </c>
      <c r="O68" s="25">
        <v>0</v>
      </c>
      <c r="P68" s="25">
        <v>0</v>
      </c>
      <c r="Q68" s="55">
        <v>0</v>
      </c>
      <c r="R68" s="25">
        <v>0</v>
      </c>
      <c r="S68" s="28">
        <v>0</v>
      </c>
      <c r="T68" s="25">
        <v>0</v>
      </c>
      <c r="U68" s="25">
        <v>0</v>
      </c>
      <c r="V68" s="25">
        <v>0</v>
      </c>
      <c r="W68" s="25">
        <v>0</v>
      </c>
      <c r="X68" s="41">
        <f t="shared" si="26"/>
        <v>26</v>
      </c>
      <c r="Y68" s="38"/>
      <c r="Z68" s="38"/>
    </row>
    <row r="69" spans="1:26" ht="61.5" customHeight="1" x14ac:dyDescent="0.3">
      <c r="A69" s="58">
        <v>50</v>
      </c>
      <c r="B69" s="52" t="s">
        <v>199</v>
      </c>
      <c r="C69" s="67" t="s">
        <v>201</v>
      </c>
      <c r="D69" s="52" t="s">
        <v>200</v>
      </c>
      <c r="E69" s="58">
        <v>2029</v>
      </c>
      <c r="F69" s="58">
        <v>2030</v>
      </c>
      <c r="G69" s="54">
        <f t="shared" si="22"/>
        <v>20</v>
      </c>
      <c r="H69" s="58">
        <v>20</v>
      </c>
      <c r="I69" s="58">
        <v>0</v>
      </c>
      <c r="J69" s="55">
        <f t="shared" si="23"/>
        <v>400.90000000000003</v>
      </c>
      <c r="K69" s="58">
        <v>400.90000000000003</v>
      </c>
      <c r="L69" s="58">
        <v>0</v>
      </c>
      <c r="M69" s="55">
        <f t="shared" si="27"/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41">
        <f t="shared" si="26"/>
        <v>0</v>
      </c>
      <c r="Y69" s="38"/>
      <c r="Z69" s="38"/>
    </row>
  </sheetData>
  <autoFilter ref="A18:Z69"/>
  <sortState ref="A47:Y48">
    <sortCondition ref="A47:A48"/>
  </sortState>
  <mergeCells count="31">
    <mergeCell ref="Q5:W5"/>
    <mergeCell ref="P14:P15"/>
    <mergeCell ref="A19:B19"/>
    <mergeCell ref="G13:G16"/>
    <mergeCell ref="H13:I13"/>
    <mergeCell ref="J13:J16"/>
    <mergeCell ref="K13:L13"/>
    <mergeCell ref="A10:A17"/>
    <mergeCell ref="B10:B17"/>
    <mergeCell ref="C10:C17"/>
    <mergeCell ref="D10:D17"/>
    <mergeCell ref="E10:E17"/>
    <mergeCell ref="F10:F17"/>
    <mergeCell ref="G10:I12"/>
    <mergeCell ref="H14:I15"/>
    <mergeCell ref="Q1:W1"/>
    <mergeCell ref="Q2:W2"/>
    <mergeCell ref="Q3:W3"/>
    <mergeCell ref="N14:O15"/>
    <mergeCell ref="S14:T15"/>
    <mergeCell ref="A8:W8"/>
    <mergeCell ref="S6:W6"/>
    <mergeCell ref="S7:W7"/>
    <mergeCell ref="J10:L12"/>
    <mergeCell ref="M13:M16"/>
    <mergeCell ref="M10:W12"/>
    <mergeCell ref="N13:W13"/>
    <mergeCell ref="K14:L15"/>
    <mergeCell ref="Q14:R15"/>
    <mergeCell ref="U14:W14"/>
    <mergeCell ref="Q4:W4"/>
  </mergeCells>
  <phoneticPr fontId="11" type="noConversion"/>
  <pageMargins left="0.70866141732283472" right="0.15748031496062992" top="0.27559055118110237" bottom="0.19685039370078741" header="0.23622047244094491" footer="0.15748031496062992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zoomScale="98" zoomScaleNormal="98" workbookViewId="0">
      <selection activeCell="L4" sqref="L4:O4"/>
    </sheetView>
  </sheetViews>
  <sheetFormatPr defaultRowHeight="15" x14ac:dyDescent="0.25"/>
  <cols>
    <col min="1" max="1" width="4.140625" customWidth="1"/>
    <col min="2" max="2" width="21.5703125" customWidth="1"/>
    <col min="3" max="3" width="11.85546875" customWidth="1"/>
    <col min="4" max="4" width="11.85546875" style="12" customWidth="1"/>
    <col min="5" max="6" width="11.85546875" customWidth="1"/>
    <col min="7" max="10" width="6.5703125" customWidth="1"/>
    <col min="11" max="11" width="9.85546875" customWidth="1"/>
    <col min="12" max="12" width="10.42578125" customWidth="1"/>
    <col min="13" max="13" width="9.42578125" customWidth="1"/>
    <col min="14" max="14" width="7.85546875" customWidth="1"/>
    <col min="15" max="15" width="20.140625" customWidth="1"/>
    <col min="16" max="16" width="9.140625" style="16" customWidth="1"/>
    <col min="17" max="17" width="8.42578125" style="12" customWidth="1"/>
  </cols>
  <sheetData>
    <row r="1" spans="1:19" ht="15.6" customHeight="1" x14ac:dyDescent="0.25">
      <c r="A1" s="14"/>
      <c r="B1" s="14"/>
      <c r="C1" s="14"/>
      <c r="D1" s="15"/>
      <c r="E1" s="14"/>
      <c r="F1" s="14"/>
      <c r="G1" s="14"/>
      <c r="H1" s="32"/>
      <c r="I1" s="33"/>
      <c r="J1" s="33"/>
      <c r="K1" s="33"/>
      <c r="L1" s="106" t="s">
        <v>204</v>
      </c>
      <c r="M1" s="106"/>
      <c r="N1" s="106"/>
      <c r="O1" s="106"/>
      <c r="P1" s="27"/>
    </row>
    <row r="2" spans="1:19" s="2" customFormat="1" ht="14.45" customHeight="1" x14ac:dyDescent="0.25">
      <c r="D2" s="11"/>
      <c r="H2" s="69" t="s">
        <v>107</v>
      </c>
      <c r="I2" s="69"/>
      <c r="J2" s="69"/>
      <c r="K2" s="69"/>
      <c r="L2" s="106" t="s">
        <v>189</v>
      </c>
      <c r="M2" s="106"/>
      <c r="N2" s="106"/>
      <c r="O2" s="106"/>
      <c r="Q2" s="11"/>
    </row>
    <row r="3" spans="1:19" s="2" customFormat="1" ht="14.45" customHeight="1" x14ac:dyDescent="0.25">
      <c r="D3" s="11"/>
      <c r="H3" s="69"/>
      <c r="I3" s="69"/>
      <c r="J3" s="69"/>
      <c r="K3" s="69"/>
      <c r="L3" s="106" t="s">
        <v>207</v>
      </c>
      <c r="M3" s="106"/>
      <c r="N3" s="106"/>
      <c r="O3" s="106"/>
      <c r="Q3" s="11"/>
    </row>
    <row r="4" spans="1:19" s="2" customFormat="1" ht="14.45" customHeight="1" x14ac:dyDescent="0.25">
      <c r="D4" s="11"/>
      <c r="H4" s="69"/>
      <c r="I4" s="69"/>
      <c r="J4" s="69"/>
      <c r="K4" s="69"/>
      <c r="L4" s="107" t="s">
        <v>208</v>
      </c>
      <c r="M4" s="107"/>
      <c r="N4" s="107"/>
      <c r="O4" s="107"/>
      <c r="P4" s="70"/>
      <c r="Q4" s="11"/>
    </row>
    <row r="5" spans="1:19" s="2" customFormat="1" ht="10.5" customHeight="1" x14ac:dyDescent="0.35">
      <c r="D5" s="11"/>
      <c r="H5" s="110"/>
      <c r="I5" s="110"/>
      <c r="J5" s="110"/>
      <c r="K5" s="110"/>
      <c r="L5" s="110"/>
      <c r="M5" s="110"/>
      <c r="N5" s="110"/>
      <c r="O5" s="110"/>
      <c r="P5" s="111"/>
      <c r="Q5" s="11"/>
    </row>
    <row r="6" spans="1:19" s="2" customFormat="1" ht="21" customHeight="1" x14ac:dyDescent="0.25">
      <c r="D6" s="11"/>
      <c r="H6" s="71"/>
      <c r="I6" s="71"/>
      <c r="J6" s="71"/>
      <c r="K6" s="71"/>
      <c r="L6" s="108" t="s">
        <v>183</v>
      </c>
      <c r="M6" s="108"/>
      <c r="N6" s="108"/>
      <c r="O6" s="108"/>
      <c r="Q6" s="11"/>
    </row>
    <row r="7" spans="1:19" s="2" customFormat="1" ht="34.5" customHeight="1" x14ac:dyDescent="0.25">
      <c r="A7" s="112" t="s">
        <v>13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7"/>
      <c r="Q7" s="11"/>
    </row>
    <row r="8" spans="1:19" ht="12.75" customHeight="1" x14ac:dyDescent="0.35">
      <c r="A8" s="14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9" ht="35.25" customHeight="1" x14ac:dyDescent="0.25">
      <c r="A9" s="109" t="s">
        <v>0</v>
      </c>
      <c r="B9" s="109" t="s">
        <v>10</v>
      </c>
      <c r="C9" s="109" t="s">
        <v>103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9" ht="90.75" customHeight="1" x14ac:dyDescent="0.25">
      <c r="A10" s="109"/>
      <c r="B10" s="109"/>
      <c r="C10" s="34" t="s">
        <v>1</v>
      </c>
      <c r="D10" s="35" t="s">
        <v>2</v>
      </c>
      <c r="E10" s="34" t="s">
        <v>3</v>
      </c>
      <c r="F10" s="34" t="s">
        <v>4</v>
      </c>
      <c r="G10" s="34" t="s">
        <v>5</v>
      </c>
      <c r="H10" s="34" t="s">
        <v>6</v>
      </c>
      <c r="I10" s="34" t="s">
        <v>7</v>
      </c>
      <c r="J10" s="34" t="s">
        <v>8</v>
      </c>
      <c r="K10" s="34" t="s">
        <v>173</v>
      </c>
      <c r="L10" s="34" t="s">
        <v>174</v>
      </c>
      <c r="M10" s="34" t="s">
        <v>184</v>
      </c>
      <c r="N10" s="34" t="s">
        <v>185</v>
      </c>
      <c r="O10" s="34" t="s">
        <v>9</v>
      </c>
    </row>
    <row r="11" spans="1:19" s="1" customFormat="1" ht="18.600000000000001" customHeight="1" x14ac:dyDescent="0.35">
      <c r="A11" s="36">
        <v>1</v>
      </c>
      <c r="B11" s="36">
        <v>2</v>
      </c>
      <c r="C11" s="36">
        <v>3</v>
      </c>
      <c r="D11" s="37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  <c r="K11" s="36">
        <v>11</v>
      </c>
      <c r="L11" s="36">
        <v>12</v>
      </c>
      <c r="M11" s="36">
        <v>13</v>
      </c>
      <c r="N11" s="36">
        <v>14</v>
      </c>
      <c r="O11" s="36">
        <v>15</v>
      </c>
      <c r="P11" s="18"/>
      <c r="Q11" s="21"/>
    </row>
    <row r="12" spans="1:19" ht="68.25" customHeight="1" x14ac:dyDescent="0.25">
      <c r="A12" s="4">
        <v>1</v>
      </c>
      <c r="B12" s="5" t="s">
        <v>11</v>
      </c>
      <c r="C12" s="6">
        <v>1667.3</v>
      </c>
      <c r="D12" s="6">
        <v>2596.9299999999998</v>
      </c>
      <c r="E12" s="6">
        <v>1238.67</v>
      </c>
      <c r="F12" s="6">
        <v>520.6</v>
      </c>
      <c r="G12" s="6">
        <v>0</v>
      </c>
      <c r="H12" s="6">
        <v>0</v>
      </c>
      <c r="I12" s="6">
        <v>0</v>
      </c>
      <c r="J12" s="6">
        <v>0</v>
      </c>
      <c r="K12" s="6">
        <v>11171.7</v>
      </c>
      <c r="L12" s="6">
        <v>14410.8</v>
      </c>
      <c r="M12" s="6">
        <v>1323.3</v>
      </c>
      <c r="N12" s="6">
        <v>0</v>
      </c>
      <c r="O12" s="6">
        <f>SUM(C12:N12)</f>
        <v>32929.300000000003</v>
      </c>
      <c r="P12" s="19"/>
      <c r="Q12" s="22"/>
      <c r="R12" s="9"/>
      <c r="S12" s="7"/>
    </row>
    <row r="13" spans="1:19" ht="81.75" customHeight="1" x14ac:dyDescent="0.25">
      <c r="A13" s="4">
        <v>2</v>
      </c>
      <c r="B13" s="5" t="s">
        <v>12</v>
      </c>
      <c r="C13" s="13">
        <v>38</v>
      </c>
      <c r="D13" s="13">
        <v>49</v>
      </c>
      <c r="E13" s="13">
        <v>27</v>
      </c>
      <c r="F13" s="13">
        <v>10</v>
      </c>
      <c r="G13" s="13">
        <v>0</v>
      </c>
      <c r="H13" s="13">
        <v>0</v>
      </c>
      <c r="I13" s="13">
        <v>0</v>
      </c>
      <c r="J13" s="13">
        <v>0</v>
      </c>
      <c r="K13" s="13">
        <v>514</v>
      </c>
      <c r="L13" s="13">
        <v>392</v>
      </c>
      <c r="M13" s="13">
        <v>41</v>
      </c>
      <c r="N13" s="13">
        <v>0</v>
      </c>
      <c r="O13" s="13">
        <f>SUM(C13:N13)</f>
        <v>1071</v>
      </c>
      <c r="P13" s="20"/>
      <c r="Q13" s="23"/>
      <c r="R13" s="10"/>
      <c r="S13" s="8"/>
    </row>
    <row r="14" spans="1:19" ht="31.5" customHeight="1" x14ac:dyDescent="0.35">
      <c r="B14" s="3"/>
    </row>
    <row r="15" spans="1:19" ht="14.45" x14ac:dyDescent="0.35">
      <c r="E15" s="7"/>
    </row>
    <row r="16" spans="1:19" ht="14.45" x14ac:dyDescent="0.35">
      <c r="E16" s="8"/>
    </row>
    <row r="17" spans="5:5" ht="14.45" x14ac:dyDescent="0.35">
      <c r="E17" s="8"/>
    </row>
  </sheetData>
  <mergeCells count="10">
    <mergeCell ref="A9:A10"/>
    <mergeCell ref="B9:B10"/>
    <mergeCell ref="C9:O9"/>
    <mergeCell ref="H5:P5"/>
    <mergeCell ref="A7:O7"/>
    <mergeCell ref="L1:O1"/>
    <mergeCell ref="L2:O2"/>
    <mergeCell ref="L3:O3"/>
    <mergeCell ref="L4:O4"/>
    <mergeCell ref="L6:O6"/>
  </mergeCells>
  <pageMargins left="0.70866141732283472" right="0.15748031496062992" top="0.47244094488188981" bottom="0.23622047244094491" header="0.31496062992125984" footer="0.1574803149606299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4</vt:lpstr>
      <vt:lpstr>'3'!Заголовки_для_печати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2025-07-15T10:19:32Z</dcterms:modified>
</cp:coreProperties>
</file>